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5480" windowHeight="11265" activeTab="0"/>
  </bookViews>
  <sheets>
    <sheet name="ORCAMENTO OUT" sheetId="1" r:id="rId1"/>
    <sheet name="LICITA2021 (2)" sheetId="2" r:id="rId2"/>
    <sheet name="LICITA2021" sheetId="3" r:id="rId3"/>
    <sheet name="Plan1" sheetId="4" r:id="rId4"/>
    <sheet name="Plan2" sheetId="5" r:id="rId5"/>
  </sheets>
  <definedNames>
    <definedName name="_xlnm.Print_Area" localSheetId="2">'LICITA2021'!$A$1:$X$53</definedName>
    <definedName name="_xlnm.Print_Area" localSheetId="1">'LICITA2021 (2)'!$A$1:$X$26</definedName>
    <definedName name="_xlnm.Print_Area" localSheetId="0">'ORCAMENTO OUT'!$A$1:$X$53</definedName>
    <definedName name="_xlnm.Print_Titles" localSheetId="2">'LICITA2021'!$1:$8</definedName>
    <definedName name="_xlnm.Print_Titles" localSheetId="1">'LICITA2021 (2)'!$1:$8</definedName>
    <definedName name="_xlnm.Print_Titles" localSheetId="0">'ORCAMENTO OUT'!$1:$8</definedName>
  </definedNames>
  <calcPr fullCalcOnLoad="1" fullPrecision="0"/>
</workbook>
</file>

<file path=xl/sharedStrings.xml><?xml version="1.0" encoding="utf-8"?>
<sst xmlns="http://schemas.openxmlformats.org/spreadsheetml/2006/main" count="413" uniqueCount="163">
  <si>
    <t>ÍNDICE:</t>
  </si>
  <si>
    <t>ORÇADO POR:</t>
  </si>
  <si>
    <t xml:space="preserve">PREÇO </t>
  </si>
  <si>
    <t>TABELA</t>
  </si>
  <si>
    <t>COM</t>
  </si>
  <si>
    <t>FASE</t>
  </si>
  <si>
    <t>R$ UNIT MAT</t>
  </si>
  <si>
    <t>TOTAL MAT</t>
  </si>
  <si>
    <t>ITEM</t>
  </si>
  <si>
    <t>DISCRIMINAÇÃO</t>
  </si>
  <si>
    <t>UNID</t>
  </si>
  <si>
    <t>QUANTID.</t>
  </si>
  <si>
    <t>TOTAL</t>
  </si>
  <si>
    <t>m2</t>
  </si>
  <si>
    <t>R$ UNIT      MO        ES 153,20%</t>
  </si>
  <si>
    <t>TOTAL MO              ES 153,20%</t>
  </si>
  <si>
    <t>1.1</t>
  </si>
  <si>
    <t>2.1</t>
  </si>
  <si>
    <t>3.1</t>
  </si>
  <si>
    <t>3.2</t>
  </si>
  <si>
    <t>4.1</t>
  </si>
  <si>
    <t>4.2</t>
  </si>
  <si>
    <t>2.3</t>
  </si>
  <si>
    <t>SERVIÇOS PRELIMINARES</t>
  </si>
  <si>
    <t>PREFEITURA MUNICIPAL DE SANTA MARIA DO OESTE</t>
  </si>
  <si>
    <t>REFERENCIA</t>
  </si>
  <si>
    <t xml:space="preserve">  </t>
  </si>
  <si>
    <t>SINAPI/74209/1</t>
  </si>
  <si>
    <t>2.2</t>
  </si>
  <si>
    <t>E SUPERIORXFACE INFERIORXALTURAXCOMPRIMENTO),REJUNTADO C/ARGAMASSA 1:4</t>
  </si>
  <si>
    <t>CIMENTO:AREIA, INCLUINDO ESCAVAÇÃO E REATERRO.</t>
  </si>
  <si>
    <t>M</t>
  </si>
  <si>
    <t>sinap/73856/001</t>
  </si>
  <si>
    <t xml:space="preserve"> ESCAVACAO, REATERRO E MATERIAIS, EXCLUINDO MATERIAL REATERRO Jazida e transporte</t>
  </si>
  <si>
    <t>3.3</t>
  </si>
  <si>
    <t>3.4</t>
  </si>
  <si>
    <t>M2</t>
  </si>
  <si>
    <t>DRENAGEM</t>
  </si>
  <si>
    <t>PASSEIO</t>
  </si>
  <si>
    <t>ud</t>
  </si>
  <si>
    <t>PAVIMENTAÇAO</t>
  </si>
  <si>
    <t>2.4</t>
  </si>
  <si>
    <t>2.5</t>
  </si>
  <si>
    <t>2.6</t>
  </si>
  <si>
    <t>2.7</t>
  </si>
  <si>
    <t>4.3</t>
  </si>
  <si>
    <t xml:space="preserve"> 95887 - RAMPA DE CONCRETO PARA REBAIXAMENTO CONFORME ITEM 6.12.7.3 NBR 9050:2015, ESPESSURA 7 CM SOBRE LASTRO DE BRITA 5 CM, ACESSO RUA 1,50 X 1,80 M, ABAS LATERAIS LARGURA 1,80M, PARA MEIO-FIO DE 15 CM. PISO TÁTIL ALERTA TRANSVERSAL À RAMPA (1,50M) E TÁTIL DIRECIONAL COMPRIMENTO (1,10M), EMBUTIDO NO PISO DE CONCRETO</t>
  </si>
  <si>
    <t>composiçao 4</t>
  </si>
  <si>
    <t>MEIO-FIO (GUIA) DE CONCRETO PRE-MOLDADO, DIMENSÕES 13X15X30X100CM (FAC M 27,64</t>
  </si>
  <si>
    <t>SINAP/94273</t>
  </si>
  <si>
    <t>SINAPI/92219</t>
  </si>
  <si>
    <t>ESCAVAÇÃO MECANIZADA DE VALA COM PROFUNDIDADE ATÉ 1,5 M (MÉDIA ENTRE M M3 CR 5,29</t>
  </si>
  <si>
    <t>ONTANTE E JUSANTE/UMA COMPOSIÇÃO POR TRECHO) COM RETROESCAVADEIRA (CAP</t>
  </si>
  <si>
    <t>ACIDADE DA CAÇAMBA DA RETRO: 0,26 M3 / POTÊNCIA: 88 HP), LARGURA DE 0,</t>
  </si>
  <si>
    <t>SINAPI/96396</t>
  </si>
  <si>
    <t>M3</t>
  </si>
  <si>
    <t>QUENTE (CBUQ), CAMADA DE ROLAMENTO, COM ESPESSURA DE 4,0 CM - EXCLUSI</t>
  </si>
  <si>
    <t>VE TRANSPORTE. AF_03/2017</t>
  </si>
  <si>
    <t>CONSTRUÇÃO DE PAVIMENTO COM APLICAÇÃO DE CONCRETO BETUMINOSO USINADO A</t>
  </si>
  <si>
    <t>SINAPI/96401</t>
  </si>
  <si>
    <t>SINAPI/95303</t>
  </si>
  <si>
    <t>M3XKM</t>
  </si>
  <si>
    <t>SINAPI/90106</t>
  </si>
  <si>
    <t>8 M A 1,5 M, EM SOLO DE 1A CATEGORIA, LOCAISCOM BAIXO NÍVEL DE INTERFECIA AF01/2015</t>
  </si>
  <si>
    <t>SINAPI/94319</t>
  </si>
  <si>
    <t>ATERRO MANUAL DE VALAS COM SOLO ARGILO-ARENOSO E COMPACTAÇÃO MECANIZAD</t>
  </si>
  <si>
    <t>IN LOCO, USINADO, ACABAMENTO CONVENCIONAL, NÃO ARMADO. AF_07/2016</t>
  </si>
  <si>
    <t xml:space="preserve">EXECUÇÃO DE PASSEIO (CALÇADA) OU PISO DE CONCRETO COM CONCRETO MOLDADO </t>
  </si>
  <si>
    <t>SINAP/94990</t>
  </si>
  <si>
    <t>SINAPI/72947</t>
  </si>
  <si>
    <t>LICA COM MICROESFERAS DE VIDRO</t>
  </si>
  <si>
    <t xml:space="preserve">SINALIZACAO HORIZONTAL COM TINTA RETRORREFLETIVA A BASE DE RESINA ACRI </t>
  </si>
  <si>
    <t xml:space="preserve">TRANSPORTE COM CAMINHÃO BASCULANTE DE 6 M3, EM VIA URBANA PAVIMENTADA, </t>
  </si>
  <si>
    <t>R$ /UNIT/D COM BDI</t>
  </si>
  <si>
    <t>PLACA DA OBRA EM CHAPA GALVANIZADO 4X2</t>
  </si>
  <si>
    <t>SINAPI/72961</t>
  </si>
  <si>
    <t>TOTAL GERAL</t>
  </si>
  <si>
    <t>ml</t>
  </si>
  <si>
    <t>TUBO CONC. SIMPLES FORNECIMENTO E INSTALAÇÃO D=40cm</t>
  </si>
  <si>
    <t>SUBTOTAL</t>
  </si>
  <si>
    <t>JAIME LUIZ DE OLIVEIRA</t>
  </si>
  <si>
    <t>ENG. CIVIL CREA PR-2908/D</t>
  </si>
  <si>
    <t>PROJETISTA E FISCALIZAÇÃO</t>
  </si>
  <si>
    <t>SEM DESONERAÇ</t>
  </si>
  <si>
    <t>DMT ACIMA DE 30 KM (UNIDADE: TXKM). AF_01/2018 - DMT = 93,74KM</t>
  </si>
  <si>
    <t>BDI 20,16%</t>
  </si>
  <si>
    <t>MEDIÇAO</t>
  </si>
  <si>
    <t>REAJUSTE</t>
  </si>
  <si>
    <t>TOTAL SEM</t>
  </si>
  <si>
    <t xml:space="preserve">TOTAL COM </t>
  </si>
  <si>
    <t>SINAPI/97918</t>
  </si>
  <si>
    <t>SINAPI/95995</t>
  </si>
  <si>
    <t>SINAPI/96402</t>
  </si>
  <si>
    <t xml:space="preserve">TRANSPORTE COM CAMINHÃO BASCULANTE 14 M3 DE MASSA ASFALTICA PARA PAVIM </t>
  </si>
  <si>
    <t>ENTAÇÃO URBANA-DMT115KM</t>
  </si>
  <si>
    <t>EXECUÇÃO DE IMPRIMAÇÃO COM ASFALTO DILUÍDO CM-30. AF_11/2019</t>
  </si>
  <si>
    <t>COMPOSICAO</t>
  </si>
  <si>
    <t/>
  </si>
  <si>
    <t xml:space="preserve">R$ unit/ </t>
  </si>
  <si>
    <t xml:space="preserve">RECOMPOSIÇAO DE PAVIMENTOS EM PEDRA POLIEDRICA, REJUNTAMENTO COM PO </t>
  </si>
  <si>
    <t xml:space="preserve"> DE VALAS- INCLUSO RETIRADA E COLOCAÇÃO DO MATERIAL </t>
  </si>
  <si>
    <t>REGULARIZAO E COMPACTAÇAO DE SUBLEITO ATE 30 CM DE ESPESSURA</t>
  </si>
  <si>
    <t>m3</t>
  </si>
  <si>
    <t>RECOMPOSIÇAO DE BASE E SUB-BASE INCLUSO RETIRADA E COLOCAÇÃO COM REAPROVEIT.</t>
  </si>
  <si>
    <t>DE PEDRAS POLIEDRICAS E=30CM COMPACTADO- 280M</t>
  </si>
  <si>
    <t>REPERFILAMENTO COM MASSA QUENTE E=2CM MEDIA</t>
  </si>
  <si>
    <t>EXECUÇAO DE PINTURA DE LIGAÇAO COM EMULSAO ASFALTICA RR-2C AF_12/2020</t>
  </si>
  <si>
    <t>AREA:</t>
  </si>
  <si>
    <t>EXTENSAO: 1888,00M</t>
  </si>
  <si>
    <t>RUA JOSE SCHEREINER</t>
  </si>
  <si>
    <t>BDI:</t>
  </si>
  <si>
    <t xml:space="preserve">TOTAL </t>
  </si>
  <si>
    <t>2.8</t>
  </si>
  <si>
    <t>2.9</t>
  </si>
  <si>
    <t>2.10</t>
  </si>
  <si>
    <t>2.11</t>
  </si>
  <si>
    <t>SINAPI/101814</t>
  </si>
  <si>
    <t>SINAPI/101767</t>
  </si>
  <si>
    <t>SINAPI/94273</t>
  </si>
  <si>
    <t>SINAPI/101849</t>
  </si>
  <si>
    <t>SINAPI/93593</t>
  </si>
  <si>
    <t>SINAPI/102101</t>
  </si>
  <si>
    <t>SINAPI/94990</t>
  </si>
  <si>
    <t>COMP-12</t>
  </si>
  <si>
    <t>BOCA DE LOBO</t>
  </si>
  <si>
    <t>COMPOSIÇAO 11</t>
  </si>
  <si>
    <t>TOTAL S/ BDI</t>
  </si>
  <si>
    <t>PLANILHA DE DE PAVIMENTO EM  RECAPEAMENTO ASFALTICO EM CBUQ</t>
  </si>
  <si>
    <t>( UM MILHAO, TREZENTOS E TRINTA E SETE MIL, DUZENTOS E NOVENTA E SETE REAIS)</t>
  </si>
  <si>
    <t xml:space="preserve">DATA:  14/10/2021  - SINAPI </t>
  </si>
  <si>
    <t>ENTAÇÃO URBANA-DMT 35KM</t>
  </si>
  <si>
    <t>QUADRO DO DMT adotada</t>
  </si>
  <si>
    <t>STA MARIA DO OESTE - PITANGA</t>
  </si>
  <si>
    <t>KM</t>
  </si>
  <si>
    <t>STA MARIA DO OESTE - GUARAPUAVA</t>
  </si>
  <si>
    <t>STAM MARIA DO OESTE - IVAIPORA</t>
  </si>
  <si>
    <t xml:space="preserve">CIDADES </t>
  </si>
  <si>
    <t>REPERFILAMENTO COM MASSA QUENTE E=3CM MEDIA</t>
  </si>
  <si>
    <t>PARA  RECUPERAR E NIVELAR A PISTA</t>
  </si>
  <si>
    <t>LEVANTAMENTO INLOCO ONDE IDENTIFICAMOS QUE  400,00M2 DE PAVIMENTO EM PEDRAS IRREGULAR SERAO NECESSARIOS</t>
  </si>
  <si>
    <t>SERA EXECUTADO MEIO FIO SOMENTE EM UM DOS LADOS DA PISTA,  COM PASSEIO, ENTAO NA EXTENSAO DO TRECHO SERA DE 1888,00M</t>
  </si>
  <si>
    <t>SERA EXECUTADO EM 280,00M X 6,00M X 0,30 = 504 M3 DE BASE COM MACADAME COMPACTADO</t>
  </si>
  <si>
    <t>DMT ACIMA DE 30 KM (UNIDADE: TXKM). AF_01/2018</t>
  </si>
  <si>
    <t>DMT DE 30 KM  X 504 M3 = 15120,00 M3.KM</t>
  </si>
  <si>
    <t>SERA EXECUTADO IMPRIMAÇAO EM 280,00X6,00= 1680,00 M2</t>
  </si>
  <si>
    <t>11328,00 - (280,00X6,00)= 9648,00 M2 * ,03 = 289,44M3</t>
  </si>
  <si>
    <t>CONTRUÇÃO DO PAVIMENTO SERÁ  11328,00M2 X 0,04 M= 453,12 M3</t>
  </si>
  <si>
    <t>ser executado 10 travessias com 10 ud x 10m x 1,00x1,00= 100m3</t>
  </si>
  <si>
    <t>Aterro cnsiderado 60%</t>
  </si>
  <si>
    <t>10 tubos x 10 bueiros = 100m</t>
  </si>
  <si>
    <t>boca de lobo sera executado 10 captações</t>
  </si>
  <si>
    <t>sera execuado 2 faix centrais de 10 cm cada = 1888 x .20 =377,60m2</t>
  </si>
  <si>
    <t>Sera construida 8 rampas de acessibilidade</t>
  </si>
  <si>
    <t>1888,00m x 1,20 x 0,05m = 113,28 m3 - (8 x 3,60 x ,05) = 111,84 m3</t>
  </si>
  <si>
    <t>SERA EXECUADO EM TODA A PISTA, EXCETO NO TRECHO COM REPOSIÇÃO DA BASE.</t>
  </si>
  <si>
    <t>TRANSPORTE SERA COM DMT DE 35KM: 453,12 x 115 = 15829,20 m3 x km</t>
  </si>
  <si>
    <t>TRANSPORTE ADOTAMOS DMT DE 35KM X 289,44 = 10130,40 M3xKM</t>
  </si>
  <si>
    <t>PINTURA DE LIGAÇÃO EM TODA AREA:  11328,00 M2 antes do reperfilamento e uma depois do reperfilamento</t>
  </si>
  <si>
    <t xml:space="preserve">11328,00 x 2 = </t>
  </si>
  <si>
    <t>( UM MILHAO, QUINHENTOS E DEZ MIL, CINQUENTA E CINCO REAIS E OITO CENTAVOS)</t>
  </si>
  <si>
    <t>MEMORIA DE CALCULO</t>
  </si>
  <si>
    <t xml:space="preserve">DMT ACIMA DE 30 KM (UNIDADE: TXKM). AF_01/2018 - </t>
  </si>
  <si>
    <t>FORNECEDORES DE PITANGA PR.: DMT ADOTADA FOI 30 KM PARA PEDRA E  35 KM PARA CBUQ.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</si>
</sst>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#,##0.00_);[Red]\-#,##0.00;"/>
    <numFmt numFmtId="197" formatCode="#,##0.000000"/>
    <numFmt numFmtId="198" formatCode="#,##0.00_);[Red]#,##0.00;"/>
    <numFmt numFmtId="199" formatCode="0.0000"/>
    <numFmt numFmtId="200" formatCode="#,##0.00_);[Red]\(#,##0.00\);"/>
    <numFmt numFmtId="201" formatCode="0.0"/>
    <numFmt numFmtId="202" formatCode="0.000"/>
    <numFmt numFmtId="203" formatCode="_(* #,##0.000_);_(* \(#,##0.000\);_(* &quot;-&quot;??_);_(@_)"/>
    <numFmt numFmtId="204" formatCode="0.0%"/>
    <numFmt numFmtId="205" formatCode="#\,##0\.00_);[Red]\(#\,##0\.00\);"/>
    <numFmt numFmtId="206" formatCode="&quot;R$&quot;#,##0.00"/>
    <numFmt numFmtId="207" formatCode="#,##0.0000"/>
    <numFmt numFmtId="208" formatCode="0.00000"/>
    <numFmt numFmtId="209" formatCode="_(* #,##0.0_);_(* \(#,##0.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_);[Red]\(#,##0.000\);"/>
    <numFmt numFmtId="213" formatCode="#,##0.00_);[Red]\(#,##0.0000\);"/>
    <numFmt numFmtId="214" formatCode="#,##0.00_);[Red]\(#,##0.00000\);"/>
    <numFmt numFmtId="215" formatCode="#,##0.00_);[Red]\(#,##0.0\);"/>
    <numFmt numFmtId="216" formatCode="_(* #,##0_);_(* \(#,##0\);_(* &quot;-&quot;??_);_(@_)"/>
    <numFmt numFmtId="217" formatCode="#,##0.00;[Red]\(#,##0.00\)"/>
    <numFmt numFmtId="218" formatCode="#,##0.00000"/>
    <numFmt numFmtId="219" formatCode="0.000000000"/>
    <numFmt numFmtId="220" formatCode="0.000000"/>
    <numFmt numFmtId="221" formatCode="#,##0.00;[Red]#,##0.00"/>
    <numFmt numFmtId="222" formatCode="&quot;Sim&quot;;&quot;Sim&quot;;&quot;Não&quot;"/>
    <numFmt numFmtId="223" formatCode="&quot;Verdadeiro&quot;;&quot;Verdadeiro&quot;;&quot;Falso&quot;"/>
    <numFmt numFmtId="224" formatCode="&quot;Ativar&quot;;&quot;Ativar&quot;;&quot;Desativar&quot;"/>
    <numFmt numFmtId="225" formatCode="[$€-2]\ #,##0.00_);[Red]\([$€-2]\ #,##0.00\)"/>
    <numFmt numFmtId="226" formatCode="_(\ #,##0.00_);_(\ \(#,##0.00\);_(\ &quot;-&quot;??_);_(@_)"/>
    <numFmt numFmtId="227" formatCode="_(\ #,##0.00_);_(\ \(#,##0.00\);_(* &quot;-&quot;??_);_(@_)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4.5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8"/>
      <color rgb="FF0070C0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98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200" fontId="4" fillId="33" borderId="10" xfId="0" applyNumberFormat="1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>
      <alignment/>
    </xf>
    <xf numFmtId="49" fontId="10" fillId="33" borderId="11" xfId="0" applyNumberFormat="1" applyFont="1" applyFill="1" applyBorder="1" applyAlignment="1" applyProtection="1">
      <alignment horizontal="left"/>
      <protection locked="0"/>
    </xf>
    <xf numFmtId="200" fontId="10" fillId="33" borderId="12" xfId="0" applyNumberFormat="1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left"/>
      <protection hidden="1"/>
    </xf>
    <xf numFmtId="200" fontId="10" fillId="33" borderId="11" xfId="0" applyNumberFormat="1" applyFont="1" applyFill="1" applyBorder="1" applyAlignment="1" applyProtection="1">
      <alignment horizontal="right"/>
      <protection hidden="1"/>
    </xf>
    <xf numFmtId="49" fontId="10" fillId="33" borderId="11" xfId="0" applyNumberFormat="1" applyFont="1" applyFill="1" applyBorder="1" applyAlignment="1" applyProtection="1">
      <alignment horizontal="right"/>
      <protection hidden="1"/>
    </xf>
    <xf numFmtId="0" fontId="10" fillId="33" borderId="12" xfId="0" applyFont="1" applyFill="1" applyBorder="1" applyAlignment="1" applyProtection="1">
      <alignment horizontal="right"/>
      <protection hidden="1"/>
    </xf>
    <xf numFmtId="0" fontId="9" fillId="33" borderId="0" xfId="0" applyFont="1" applyFill="1" applyAlignment="1">
      <alignment horizontal="center"/>
    </xf>
    <xf numFmtId="200" fontId="5" fillId="33" borderId="13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200" fontId="5" fillId="33" borderId="10" xfId="0" applyNumberFormat="1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200" fontId="4" fillId="33" borderId="14" xfId="0" applyNumberFormat="1" applyFont="1" applyFill="1" applyBorder="1" applyAlignment="1" applyProtection="1">
      <alignment/>
      <protection hidden="1"/>
    </xf>
    <xf numFmtId="200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>
      <alignment horizontal="center"/>
    </xf>
    <xf numFmtId="49" fontId="4" fillId="33" borderId="13" xfId="0" applyNumberFormat="1" applyFont="1" applyFill="1" applyBorder="1" applyAlignment="1" applyProtection="1">
      <alignment horizontal="center"/>
      <protection/>
    </xf>
    <xf numFmtId="1" fontId="13" fillId="33" borderId="16" xfId="0" applyNumberFormat="1" applyFont="1" applyFill="1" applyBorder="1" applyAlignment="1">
      <alignment/>
    </xf>
    <xf numFmtId="200" fontId="5" fillId="33" borderId="0" xfId="0" applyNumberFormat="1" applyFont="1" applyFill="1" applyBorder="1" applyAlignment="1" applyProtection="1">
      <alignment/>
      <protection hidden="1"/>
    </xf>
    <xf numFmtId="200" fontId="4" fillId="33" borderId="17" xfId="0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200" fontId="69" fillId="33" borderId="10" xfId="0" applyNumberFormat="1" applyFont="1" applyFill="1" applyBorder="1" applyAlignment="1" applyProtection="1">
      <alignment/>
      <protection hidden="1"/>
    </xf>
    <xf numFmtId="200" fontId="68" fillId="33" borderId="10" xfId="0" applyNumberFormat="1" applyFont="1" applyFill="1" applyBorder="1" applyAlignment="1" applyProtection="1">
      <alignment/>
      <protection hidden="1"/>
    </xf>
    <xf numFmtId="0" fontId="69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10" fillId="34" borderId="12" xfId="0" applyFont="1" applyFill="1" applyBorder="1" applyAlignment="1" applyProtection="1">
      <alignment horizontal="left"/>
      <protection locked="0"/>
    </xf>
    <xf numFmtId="200" fontId="13" fillId="33" borderId="10" xfId="0" applyNumberFormat="1" applyFont="1" applyFill="1" applyBorder="1" applyAlignment="1" applyProtection="1">
      <alignment/>
      <protection hidden="1"/>
    </xf>
    <xf numFmtId="200" fontId="13" fillId="33" borderId="10" xfId="0" applyNumberFormat="1" applyFont="1" applyFill="1" applyBorder="1" applyAlignment="1" applyProtection="1">
      <alignment/>
      <protection locked="0"/>
    </xf>
    <xf numFmtId="177" fontId="13" fillId="33" borderId="20" xfId="47" applyFont="1" applyFill="1" applyBorder="1" applyAlignment="1" applyProtection="1">
      <alignment/>
      <protection locked="0"/>
    </xf>
    <xf numFmtId="200" fontId="15" fillId="33" borderId="0" xfId="0" applyNumberFormat="1" applyFont="1" applyFill="1" applyBorder="1" applyAlignment="1" applyProtection="1">
      <alignment/>
      <protection hidden="1"/>
    </xf>
    <xf numFmtId="0" fontId="15" fillId="33" borderId="21" xfId="0" applyFont="1" applyFill="1" applyBorder="1" applyAlignment="1" applyProtection="1">
      <alignment/>
      <protection/>
    </xf>
    <xf numFmtId="200" fontId="70" fillId="33" borderId="10" xfId="0" applyNumberFormat="1" applyFont="1" applyFill="1" applyBorder="1" applyAlignment="1" applyProtection="1">
      <alignment/>
      <protection hidden="1"/>
    </xf>
    <xf numFmtId="200" fontId="70" fillId="33" borderId="10" xfId="0" applyNumberFormat="1" applyFont="1" applyFill="1" applyBorder="1" applyAlignment="1" applyProtection="1">
      <alignment/>
      <protection locked="0"/>
    </xf>
    <xf numFmtId="177" fontId="71" fillId="33" borderId="20" xfId="47" applyFont="1" applyFill="1" applyBorder="1" applyAlignment="1" applyProtection="1">
      <alignment/>
      <protection locked="0"/>
    </xf>
    <xf numFmtId="200" fontId="72" fillId="33" borderId="0" xfId="0" applyNumberFormat="1" applyFont="1" applyFill="1" applyBorder="1" applyAlignment="1" applyProtection="1">
      <alignment/>
      <protection hidden="1"/>
    </xf>
    <xf numFmtId="177" fontId="70" fillId="33" borderId="20" xfId="47" applyFont="1" applyFill="1" applyBorder="1" applyAlignment="1" applyProtection="1">
      <alignment/>
      <protection locked="0"/>
    </xf>
    <xf numFmtId="1" fontId="69" fillId="33" borderId="10" xfId="0" applyNumberFormat="1" applyFont="1" applyFill="1" applyBorder="1" applyAlignment="1">
      <alignment/>
    </xf>
    <xf numFmtId="0" fontId="4" fillId="33" borderId="21" xfId="0" applyFont="1" applyFill="1" applyBorder="1" applyAlignment="1" applyProtection="1">
      <alignment/>
      <protection/>
    </xf>
    <xf numFmtId="200" fontId="16" fillId="33" borderId="12" xfId="0" applyNumberFormat="1" applyFont="1" applyFill="1" applyBorder="1" applyAlignment="1" applyProtection="1">
      <alignment horizontal="right"/>
      <protection hidden="1"/>
    </xf>
    <xf numFmtId="1" fontId="69" fillId="33" borderId="21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 applyProtection="1">
      <alignment/>
      <protection hidden="1"/>
    </xf>
    <xf numFmtId="0" fontId="4" fillId="35" borderId="22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0" fontId="4" fillId="35" borderId="24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1" fontId="13" fillId="33" borderId="25" xfId="0" applyNumberFormat="1" applyFont="1" applyFill="1" applyBorder="1" applyAlignment="1">
      <alignment/>
    </xf>
    <xf numFmtId="200" fontId="4" fillId="33" borderId="0" xfId="0" applyNumberFormat="1" applyFont="1" applyFill="1" applyBorder="1" applyAlignment="1" applyProtection="1">
      <alignment/>
      <protection hidden="1"/>
    </xf>
    <xf numFmtId="200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/>
      <protection/>
    </xf>
    <xf numFmtId="200" fontId="4" fillId="33" borderId="14" xfId="0" applyNumberFormat="1" applyFont="1" applyFill="1" applyBorder="1" applyAlignment="1" applyProtection="1">
      <alignment horizontal="center"/>
      <protection hidden="1"/>
    </xf>
    <xf numFmtId="200" fontId="5" fillId="33" borderId="25" xfId="0" applyNumberFormat="1" applyFont="1" applyFill="1" applyBorder="1" applyAlignment="1" applyProtection="1">
      <alignment/>
      <protection hidden="1"/>
    </xf>
    <xf numFmtId="1" fontId="4" fillId="33" borderId="21" xfId="0" applyNumberFormat="1" applyFont="1" applyFill="1" applyBorder="1" applyAlignment="1">
      <alignment/>
    </xf>
    <xf numFmtId="1" fontId="4" fillId="33" borderId="26" xfId="0" applyNumberFormat="1" applyFont="1" applyFill="1" applyBorder="1" applyAlignment="1">
      <alignment/>
    </xf>
    <xf numFmtId="1" fontId="69" fillId="33" borderId="27" xfId="0" applyNumberFormat="1" applyFont="1" applyFill="1" applyBorder="1" applyAlignment="1">
      <alignment/>
    </xf>
    <xf numFmtId="0" fontId="69" fillId="33" borderId="28" xfId="0" applyFont="1" applyFill="1" applyBorder="1" applyAlignment="1" applyProtection="1">
      <alignment horizontal="center" vertical="center" wrapText="1"/>
      <protection hidden="1"/>
    </xf>
    <xf numFmtId="200" fontId="69" fillId="33" borderId="28" xfId="0" applyNumberFormat="1" applyFont="1" applyFill="1" applyBorder="1" applyAlignment="1" applyProtection="1">
      <alignment/>
      <protection hidden="1"/>
    </xf>
    <xf numFmtId="200" fontId="70" fillId="33" borderId="28" xfId="0" applyNumberFormat="1" applyFont="1" applyFill="1" applyBorder="1" applyAlignment="1" applyProtection="1">
      <alignment/>
      <protection hidden="1"/>
    </xf>
    <xf numFmtId="200" fontId="70" fillId="33" borderId="28" xfId="0" applyNumberFormat="1" applyFont="1" applyFill="1" applyBorder="1" applyAlignment="1" applyProtection="1">
      <alignment/>
      <protection locked="0"/>
    </xf>
    <xf numFmtId="177" fontId="70" fillId="33" borderId="29" xfId="47" applyFont="1" applyFill="1" applyBorder="1" applyAlignment="1" applyProtection="1">
      <alignment/>
      <protection locked="0"/>
    </xf>
    <xf numFmtId="200" fontId="15" fillId="33" borderId="30" xfId="0" applyNumberFormat="1" applyFont="1" applyFill="1" applyBorder="1" applyAlignment="1" applyProtection="1">
      <alignment/>
      <protection hidden="1"/>
    </xf>
    <xf numFmtId="0" fontId="4" fillId="33" borderId="27" xfId="0" applyFont="1" applyFill="1" applyBorder="1" applyAlignment="1" applyProtection="1">
      <alignment/>
      <protection/>
    </xf>
    <xf numFmtId="1" fontId="69" fillId="33" borderId="28" xfId="0" applyNumberFormat="1" applyFont="1" applyFill="1" applyBorder="1" applyAlignment="1">
      <alignment/>
    </xf>
    <xf numFmtId="200" fontId="5" fillId="33" borderId="11" xfId="0" applyNumberFormat="1" applyFont="1" applyFill="1" applyBorder="1" applyAlignment="1" applyProtection="1">
      <alignment/>
      <protection hidden="1"/>
    </xf>
    <xf numFmtId="1" fontId="69" fillId="33" borderId="31" xfId="0" applyNumberFormat="1" applyFont="1" applyFill="1" applyBorder="1" applyAlignment="1">
      <alignment/>
    </xf>
    <xf numFmtId="0" fontId="69" fillId="33" borderId="32" xfId="0" applyFont="1" applyFill="1" applyBorder="1" applyAlignment="1" applyProtection="1">
      <alignment horizontal="center" vertical="center" wrapText="1"/>
      <protection hidden="1"/>
    </xf>
    <xf numFmtId="200" fontId="69" fillId="33" borderId="32" xfId="0" applyNumberFormat="1" applyFont="1" applyFill="1" applyBorder="1" applyAlignment="1" applyProtection="1">
      <alignment/>
      <protection hidden="1"/>
    </xf>
    <xf numFmtId="200" fontId="70" fillId="33" borderId="32" xfId="0" applyNumberFormat="1" applyFont="1" applyFill="1" applyBorder="1" applyAlignment="1" applyProtection="1">
      <alignment/>
      <protection hidden="1"/>
    </xf>
    <xf numFmtId="200" fontId="70" fillId="33" borderId="32" xfId="0" applyNumberFormat="1" applyFont="1" applyFill="1" applyBorder="1" applyAlignment="1" applyProtection="1">
      <alignment/>
      <protection locked="0"/>
    </xf>
    <xf numFmtId="177" fontId="70" fillId="33" borderId="33" xfId="47" applyFont="1" applyFill="1" applyBorder="1" applyAlignment="1" applyProtection="1">
      <alignment/>
      <protection locked="0"/>
    </xf>
    <xf numFmtId="200" fontId="15" fillId="33" borderId="11" xfId="0" applyNumberFormat="1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/>
    </xf>
    <xf numFmtId="177" fontId="4" fillId="33" borderId="33" xfId="47" applyFont="1" applyFill="1" applyBorder="1" applyAlignment="1" applyProtection="1">
      <alignment/>
      <protection/>
    </xf>
    <xf numFmtId="1" fontId="69" fillId="33" borderId="26" xfId="0" applyNumberFormat="1" applyFont="1" applyFill="1" applyBorder="1" applyAlignment="1">
      <alignment/>
    </xf>
    <xf numFmtId="0" fontId="69" fillId="33" borderId="34" xfId="0" applyFont="1" applyFill="1" applyBorder="1" applyAlignment="1" applyProtection="1">
      <alignment horizontal="center" vertical="center" wrapText="1"/>
      <protection hidden="1"/>
    </xf>
    <xf numFmtId="200" fontId="69" fillId="33" borderId="34" xfId="0" applyNumberFormat="1" applyFont="1" applyFill="1" applyBorder="1" applyAlignment="1" applyProtection="1">
      <alignment/>
      <protection hidden="1"/>
    </xf>
    <xf numFmtId="200" fontId="70" fillId="33" borderId="34" xfId="0" applyNumberFormat="1" applyFont="1" applyFill="1" applyBorder="1" applyAlignment="1" applyProtection="1">
      <alignment/>
      <protection hidden="1"/>
    </xf>
    <xf numFmtId="200" fontId="70" fillId="33" borderId="34" xfId="0" applyNumberFormat="1" applyFont="1" applyFill="1" applyBorder="1" applyAlignment="1" applyProtection="1">
      <alignment/>
      <protection locked="0"/>
    </xf>
    <xf numFmtId="177" fontId="71" fillId="33" borderId="35" xfId="47" applyFont="1" applyFill="1" applyBorder="1" applyAlignment="1" applyProtection="1">
      <alignment/>
      <protection locked="0"/>
    </xf>
    <xf numFmtId="200" fontId="15" fillId="33" borderId="12" xfId="0" applyNumberFormat="1" applyFont="1" applyFill="1" applyBorder="1" applyAlignment="1" applyProtection="1">
      <alignment/>
      <protection hidden="1"/>
    </xf>
    <xf numFmtId="0" fontId="4" fillId="33" borderId="26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200" fontId="13" fillId="33" borderId="32" xfId="0" applyNumberFormat="1" applyFont="1" applyFill="1" applyBorder="1" applyAlignment="1" applyProtection="1">
      <alignment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177" fontId="70" fillId="33" borderId="35" xfId="47" applyFont="1" applyFill="1" applyBorder="1" applyAlignment="1" applyProtection="1">
      <alignment/>
      <protection locked="0"/>
    </xf>
    <xf numFmtId="1" fontId="4" fillId="33" borderId="31" xfId="0" applyNumberFormat="1" applyFont="1" applyFill="1" applyBorder="1" applyAlignment="1">
      <alignment/>
    </xf>
    <xf numFmtId="200" fontId="4" fillId="33" borderId="32" xfId="0" applyNumberFormat="1" applyFont="1" applyFill="1" applyBorder="1" applyAlignment="1" applyProtection="1">
      <alignment/>
      <protection hidden="1"/>
    </xf>
    <xf numFmtId="1" fontId="69" fillId="33" borderId="36" xfId="0" applyNumberFormat="1" applyFont="1" applyFill="1" applyBorder="1" applyAlignment="1">
      <alignment/>
    </xf>
    <xf numFmtId="0" fontId="68" fillId="33" borderId="37" xfId="0" applyFont="1" applyFill="1" applyBorder="1" applyAlignment="1" applyProtection="1">
      <alignment horizontal="center" vertical="center" wrapText="1"/>
      <protection hidden="1"/>
    </xf>
    <xf numFmtId="200" fontId="69" fillId="33" borderId="37" xfId="0" applyNumberFormat="1" applyFont="1" applyFill="1" applyBorder="1" applyAlignment="1" applyProtection="1">
      <alignment/>
      <protection hidden="1"/>
    </xf>
    <xf numFmtId="200" fontId="70" fillId="33" borderId="37" xfId="0" applyNumberFormat="1" applyFont="1" applyFill="1" applyBorder="1" applyAlignment="1" applyProtection="1">
      <alignment/>
      <protection hidden="1"/>
    </xf>
    <xf numFmtId="200" fontId="70" fillId="33" borderId="37" xfId="0" applyNumberFormat="1" applyFont="1" applyFill="1" applyBorder="1" applyAlignment="1" applyProtection="1">
      <alignment/>
      <protection locked="0"/>
    </xf>
    <xf numFmtId="177" fontId="71" fillId="33" borderId="38" xfId="47" applyFont="1" applyFill="1" applyBorder="1" applyAlignment="1" applyProtection="1">
      <alignment/>
      <protection locked="0"/>
    </xf>
    <xf numFmtId="200" fontId="15" fillId="33" borderId="39" xfId="0" applyNumberFormat="1" applyFont="1" applyFill="1" applyBorder="1" applyAlignment="1" applyProtection="1">
      <alignment/>
      <protection hidden="1"/>
    </xf>
    <xf numFmtId="0" fontId="4" fillId="33" borderId="36" xfId="0" applyFont="1" applyFill="1" applyBorder="1" applyAlignment="1" applyProtection="1">
      <alignment/>
      <protection/>
    </xf>
    <xf numFmtId="177" fontId="4" fillId="33" borderId="38" xfId="47" applyFont="1" applyFill="1" applyBorder="1" applyAlignment="1" applyProtection="1">
      <alignment/>
      <protection/>
    </xf>
    <xf numFmtId="177" fontId="71" fillId="33" borderId="33" xfId="47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69" fillId="33" borderId="31" xfId="0" applyFont="1" applyFill="1" applyBorder="1" applyAlignment="1" applyProtection="1">
      <alignment/>
      <protection/>
    </xf>
    <xf numFmtId="0" fontId="68" fillId="33" borderId="32" xfId="0" applyFont="1" applyFill="1" applyBorder="1" applyAlignment="1" applyProtection="1">
      <alignment horizontal="center" vertical="center" wrapText="1"/>
      <protection hidden="1"/>
    </xf>
    <xf numFmtId="1" fontId="69" fillId="33" borderId="34" xfId="0" applyNumberFormat="1" applyFont="1" applyFill="1" applyBorder="1" applyAlignment="1">
      <alignment/>
    </xf>
    <xf numFmtId="0" fontId="68" fillId="33" borderId="34" xfId="0" applyFont="1" applyFill="1" applyBorder="1" applyAlignment="1" applyProtection="1">
      <alignment horizontal="center" vertical="center" wrapText="1"/>
      <protection hidden="1"/>
    </xf>
    <xf numFmtId="0" fontId="15" fillId="33" borderId="26" xfId="0" applyFont="1" applyFill="1" applyBorder="1" applyAlignment="1" applyProtection="1">
      <alignment/>
      <protection/>
    </xf>
    <xf numFmtId="0" fontId="15" fillId="33" borderId="31" xfId="0" applyFont="1" applyFill="1" applyBorder="1" applyAlignment="1" applyProtection="1">
      <alignment/>
      <protection/>
    </xf>
    <xf numFmtId="200" fontId="4" fillId="33" borderId="34" xfId="0" applyNumberFormat="1" applyFont="1" applyFill="1" applyBorder="1" applyAlignment="1" applyProtection="1">
      <alignment/>
      <protection hidden="1"/>
    </xf>
    <xf numFmtId="1" fontId="4" fillId="33" borderId="36" xfId="0" applyNumberFormat="1" applyFont="1" applyFill="1" applyBorder="1" applyAlignment="1">
      <alignment/>
    </xf>
    <xf numFmtId="0" fontId="5" fillId="33" borderId="37" xfId="0" applyFont="1" applyFill="1" applyBorder="1" applyAlignment="1" applyProtection="1">
      <alignment horizontal="center" vertical="center" wrapText="1"/>
      <protection hidden="1"/>
    </xf>
    <xf numFmtId="200" fontId="4" fillId="33" borderId="37" xfId="0" applyNumberFormat="1" applyFont="1" applyFill="1" applyBorder="1" applyAlignment="1" applyProtection="1">
      <alignment/>
      <protection hidden="1"/>
    </xf>
    <xf numFmtId="200" fontId="13" fillId="33" borderId="37" xfId="0" applyNumberFormat="1" applyFont="1" applyFill="1" applyBorder="1" applyAlignment="1" applyProtection="1">
      <alignment/>
      <protection hidden="1"/>
    </xf>
    <xf numFmtId="177" fontId="15" fillId="33" borderId="38" xfId="47" applyFont="1" applyFill="1" applyBorder="1" applyAlignment="1" applyProtection="1">
      <alignment/>
      <protection locked="0"/>
    </xf>
    <xf numFmtId="0" fontId="15" fillId="33" borderId="36" xfId="0" applyFont="1" applyFill="1" applyBorder="1" applyAlignment="1" applyProtection="1">
      <alignment/>
      <protection/>
    </xf>
    <xf numFmtId="200" fontId="13" fillId="33" borderId="33" xfId="0" applyNumberFormat="1" applyFont="1" applyFill="1" applyBorder="1" applyAlignment="1" applyProtection="1">
      <alignment/>
      <protection locked="0"/>
    </xf>
    <xf numFmtId="200" fontId="15" fillId="33" borderId="35" xfId="0" applyNumberFormat="1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/>
    </xf>
    <xf numFmtId="200" fontId="15" fillId="33" borderId="33" xfId="0" applyNumberFormat="1" applyFont="1" applyFill="1" applyBorder="1" applyAlignment="1" applyProtection="1">
      <alignment/>
      <protection locked="0"/>
    </xf>
    <xf numFmtId="0" fontId="5" fillId="33" borderId="31" xfId="0" applyFont="1" applyFill="1" applyBorder="1" applyAlignment="1" applyProtection="1">
      <alignment/>
      <protection/>
    </xf>
    <xf numFmtId="200" fontId="1" fillId="33" borderId="40" xfId="0" applyNumberFormat="1" applyFont="1" applyFill="1" applyBorder="1" applyAlignment="1" applyProtection="1">
      <alignment/>
      <protection locked="0"/>
    </xf>
    <xf numFmtId="0" fontId="18" fillId="34" borderId="32" xfId="0" applyNumberFormat="1" applyFont="1" applyFill="1" applyBorder="1" applyAlignment="1" applyProtection="1">
      <alignment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18" fillId="34" borderId="37" xfId="0" applyNumberFormat="1" applyFont="1" applyFill="1" applyBorder="1" applyAlignment="1" applyProtection="1">
      <alignment wrapText="1"/>
      <protection locked="0"/>
    </xf>
    <xf numFmtId="200" fontId="4" fillId="33" borderId="37" xfId="0" applyNumberFormat="1" applyFont="1" applyFill="1" applyBorder="1" applyAlignment="1" applyProtection="1">
      <alignment horizontal="right"/>
      <protection locked="0"/>
    </xf>
    <xf numFmtId="200" fontId="4" fillId="33" borderId="37" xfId="0" applyNumberFormat="1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/>
    </xf>
    <xf numFmtId="200" fontId="74" fillId="33" borderId="41" xfId="0" applyNumberFormat="1" applyFont="1" applyFill="1" applyBorder="1" applyAlignment="1" applyProtection="1">
      <alignment vertical="top"/>
      <protection hidden="1"/>
    </xf>
    <xf numFmtId="1" fontId="13" fillId="33" borderId="25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vertical="center" wrapText="1"/>
      <protection hidden="1"/>
    </xf>
    <xf numFmtId="200" fontId="4" fillId="33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>
      <alignment/>
    </xf>
    <xf numFmtId="200" fontId="4" fillId="33" borderId="14" xfId="0" applyNumberFormat="1" applyFont="1" applyFill="1" applyBorder="1" applyAlignment="1" applyProtection="1">
      <alignment horizontal="right"/>
      <protection locked="0"/>
    </xf>
    <xf numFmtId="200" fontId="5" fillId="33" borderId="14" xfId="0" applyNumberFormat="1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42" xfId="0" applyFont="1" applyFill="1" applyBorder="1" applyAlignment="1" applyProtection="1">
      <alignment/>
      <protection/>
    </xf>
    <xf numFmtId="198" fontId="10" fillId="33" borderId="0" xfId="0" applyNumberFormat="1" applyFont="1" applyFill="1" applyBorder="1" applyAlignment="1">
      <alignment horizontal="left"/>
    </xf>
    <xf numFmtId="196" fontId="10" fillId="33" borderId="0" xfId="0" applyNumberFormat="1" applyFont="1" applyFill="1" applyBorder="1" applyAlignment="1" applyProtection="1" quotePrefix="1">
      <alignment horizontal="right"/>
      <protection hidden="1"/>
    </xf>
    <xf numFmtId="195" fontId="10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 quotePrefix="1">
      <alignment/>
      <protection hidden="1"/>
    </xf>
    <xf numFmtId="0" fontId="4" fillId="33" borderId="0" xfId="0" applyFont="1" applyFill="1" applyBorder="1" applyAlignment="1" applyProtection="1">
      <alignment/>
      <protection locked="0"/>
    </xf>
    <xf numFmtId="17" fontId="74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0" fontId="17" fillId="0" borderId="0" xfId="0" applyFont="1" applyBorder="1" applyAlignment="1">
      <alignment horizontal="justify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200" fontId="10" fillId="33" borderId="0" xfId="0" applyNumberFormat="1" applyFont="1" applyFill="1" applyBorder="1" applyAlignment="1" applyProtection="1">
      <alignment horizontal="right"/>
      <protection hidden="1"/>
    </xf>
    <xf numFmtId="0" fontId="9" fillId="33" borderId="0" xfId="0" applyFont="1" applyFill="1" applyBorder="1" applyAlignment="1" quotePrefix="1">
      <alignment/>
    </xf>
    <xf numFmtId="0" fontId="4" fillId="33" borderId="14" xfId="0" applyFont="1" applyFill="1" applyBorder="1" applyAlignment="1" applyProtection="1" quotePrefix="1">
      <alignment/>
      <protection hidden="1"/>
    </xf>
    <xf numFmtId="0" fontId="4" fillId="33" borderId="14" xfId="0" applyFont="1" applyFill="1" applyBorder="1" applyAlignment="1" applyProtection="1" quotePrefix="1">
      <alignment horizontal="left" vertical="top"/>
      <protection hidden="1"/>
    </xf>
    <xf numFmtId="0" fontId="1" fillId="33" borderId="14" xfId="0" applyFont="1" applyFill="1" applyBorder="1" applyAlignment="1" applyProtection="1">
      <alignment horizontal="left" vertical="top"/>
      <protection hidden="1"/>
    </xf>
    <xf numFmtId="0" fontId="4" fillId="33" borderId="14" xfId="0" applyFont="1" applyFill="1" applyBorder="1" applyAlignment="1" quotePrefix="1">
      <alignment/>
    </xf>
    <xf numFmtId="0" fontId="0" fillId="33" borderId="14" xfId="0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 hidden="1"/>
    </xf>
    <xf numFmtId="0" fontId="0" fillId="33" borderId="26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17" fontId="10" fillId="33" borderId="11" xfId="0" applyNumberFormat="1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top"/>
      <protection hidden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14" fontId="0" fillId="36" borderId="0" xfId="0" applyNumberFormat="1" applyFill="1" applyBorder="1" applyAlignment="1">
      <alignment/>
    </xf>
    <xf numFmtId="0" fontId="0" fillId="34" borderId="14" xfId="0" applyFont="1" applyFill="1" applyBorder="1" applyAlignment="1" applyProtection="1">
      <alignment horizontal="left"/>
      <protection hidden="1"/>
    </xf>
    <xf numFmtId="0" fontId="10" fillId="34" borderId="14" xfId="0" applyFont="1" applyFill="1" applyBorder="1" applyAlignment="1" applyProtection="1">
      <alignment horizontal="right"/>
      <protection hidden="1"/>
    </xf>
    <xf numFmtId="200" fontId="10" fillId="34" borderId="14" xfId="0" applyNumberFormat="1" applyFont="1" applyFill="1" applyBorder="1" applyAlignment="1" applyProtection="1">
      <alignment horizontal="left"/>
      <protection locked="0"/>
    </xf>
    <xf numFmtId="200" fontId="10" fillId="34" borderId="14" xfId="0" applyNumberFormat="1" applyFont="1" applyFill="1" applyBorder="1" applyAlignment="1" applyProtection="1">
      <alignment horizontal="right"/>
      <protection hidden="1"/>
    </xf>
    <xf numFmtId="0" fontId="10" fillId="34" borderId="14" xfId="0" applyFont="1" applyFill="1" applyBorder="1" applyAlignment="1" applyProtection="1">
      <alignment horizontal="left"/>
      <protection locked="0"/>
    </xf>
    <xf numFmtId="0" fontId="68" fillId="36" borderId="43" xfId="0" applyFont="1" applyFill="1" applyBorder="1" applyAlignment="1" applyProtection="1">
      <alignment/>
      <protection/>
    </xf>
    <xf numFmtId="0" fontId="5" fillId="33" borderId="44" xfId="0" applyFont="1" applyFill="1" applyBorder="1" applyAlignment="1" applyProtection="1">
      <alignment/>
      <protection/>
    </xf>
    <xf numFmtId="177" fontId="0" fillId="33" borderId="43" xfId="47" applyFont="1" applyFill="1" applyBorder="1" applyAlignment="1">
      <alignment/>
    </xf>
    <xf numFmtId="177" fontId="0" fillId="33" borderId="40" xfId="47" applyFont="1" applyFill="1" applyBorder="1" applyAlignment="1">
      <alignment/>
    </xf>
    <xf numFmtId="177" fontId="5" fillId="33" borderId="40" xfId="47" applyFont="1" applyFill="1" applyBorder="1" applyAlignment="1" applyProtection="1">
      <alignment/>
      <protection/>
    </xf>
    <xf numFmtId="177" fontId="5" fillId="33" borderId="40" xfId="47" applyFont="1" applyFill="1" applyBorder="1" applyAlignment="1" applyProtection="1">
      <alignment/>
      <protection/>
    </xf>
    <xf numFmtId="177" fontId="5" fillId="33" borderId="44" xfId="47" applyFont="1" applyFill="1" applyBorder="1" applyAlignment="1" applyProtection="1">
      <alignment/>
      <protection/>
    </xf>
    <xf numFmtId="200" fontId="5" fillId="33" borderId="0" xfId="0" applyNumberFormat="1" applyFont="1" applyFill="1" applyBorder="1" applyAlignment="1" applyProtection="1">
      <alignment/>
      <protection/>
    </xf>
    <xf numFmtId="0" fontId="5" fillId="33" borderId="45" xfId="0" applyFont="1" applyFill="1" applyBorder="1" applyAlignment="1" applyProtection="1">
      <alignment/>
      <protection/>
    </xf>
    <xf numFmtId="10" fontId="5" fillId="33" borderId="45" xfId="54" applyNumberFormat="1" applyFont="1" applyFill="1" applyBorder="1" applyAlignment="1" applyProtection="1">
      <alignment/>
      <protection/>
    </xf>
    <xf numFmtId="10" fontId="5" fillId="33" borderId="45" xfId="0" applyNumberFormat="1" applyFont="1" applyFill="1" applyBorder="1" applyAlignment="1" applyProtection="1">
      <alignment/>
      <protection/>
    </xf>
    <xf numFmtId="198" fontId="10" fillId="33" borderId="0" xfId="0" applyNumberFormat="1" applyFont="1" applyFill="1" applyBorder="1" applyAlignment="1">
      <alignment horizontal="left"/>
    </xf>
    <xf numFmtId="196" fontId="10" fillId="33" borderId="0" xfId="0" applyNumberFormat="1" applyFont="1" applyFill="1" applyBorder="1" applyAlignment="1" applyProtection="1" quotePrefix="1">
      <alignment horizontal="left"/>
      <protection hidden="1"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177" fontId="0" fillId="33" borderId="0" xfId="47" applyFont="1" applyFill="1" applyBorder="1" applyAlignment="1">
      <alignment/>
    </xf>
    <xf numFmtId="177" fontId="5" fillId="33" borderId="0" xfId="47" applyFont="1" applyFill="1" applyBorder="1" applyAlignment="1" applyProtection="1">
      <alignment/>
      <protection/>
    </xf>
    <xf numFmtId="177" fontId="5" fillId="33" borderId="0" xfId="47" applyFont="1" applyFill="1" applyBorder="1" applyAlignment="1" applyProtection="1">
      <alignment/>
      <protection/>
    </xf>
    <xf numFmtId="0" fontId="68" fillId="36" borderId="0" xfId="0" applyFont="1" applyFill="1" applyBorder="1" applyAlignment="1" applyProtection="1">
      <alignment/>
      <protection/>
    </xf>
    <xf numFmtId="10" fontId="5" fillId="33" borderId="0" xfId="54" applyNumberFormat="1" applyFont="1" applyFill="1" applyBorder="1" applyAlignment="1" applyProtection="1">
      <alignment/>
      <protection/>
    </xf>
    <xf numFmtId="200" fontId="13" fillId="33" borderId="13" xfId="0" applyNumberFormat="1" applyFont="1" applyFill="1" applyBorder="1" applyAlignment="1" applyProtection="1">
      <alignment/>
      <protection locked="0"/>
    </xf>
    <xf numFmtId="200" fontId="70" fillId="33" borderId="46" xfId="0" applyNumberFormat="1" applyFont="1" applyFill="1" applyBorder="1" applyAlignment="1" applyProtection="1">
      <alignment/>
      <protection locked="0"/>
    </xf>
    <xf numFmtId="200" fontId="70" fillId="33" borderId="47" xfId="0" applyNumberFormat="1" applyFont="1" applyFill="1" applyBorder="1" applyAlignment="1" applyProtection="1">
      <alignment/>
      <protection locked="0"/>
    </xf>
    <xf numFmtId="200" fontId="70" fillId="33" borderId="13" xfId="0" applyNumberFormat="1" applyFont="1" applyFill="1" applyBorder="1" applyAlignment="1" applyProtection="1">
      <alignment/>
      <protection locked="0"/>
    </xf>
    <xf numFmtId="200" fontId="70" fillId="33" borderId="48" xfId="0" applyNumberFormat="1" applyFont="1" applyFill="1" applyBorder="1" applyAlignment="1" applyProtection="1">
      <alignment/>
      <protection locked="0"/>
    </xf>
    <xf numFmtId="200" fontId="75" fillId="33" borderId="37" xfId="0" applyNumberFormat="1" applyFont="1" applyFill="1" applyBorder="1" applyAlignment="1" applyProtection="1">
      <alignment/>
      <protection locked="0"/>
    </xf>
    <xf numFmtId="200" fontId="73" fillId="33" borderId="49" xfId="0" applyNumberFormat="1" applyFont="1" applyFill="1" applyBorder="1" applyAlignment="1" applyProtection="1">
      <alignment horizontal="center"/>
      <protection locked="0"/>
    </xf>
    <xf numFmtId="200" fontId="76" fillId="33" borderId="34" xfId="0" applyNumberFormat="1" applyFont="1" applyFill="1" applyBorder="1" applyAlignment="1" applyProtection="1">
      <alignment/>
      <protection locked="0"/>
    </xf>
    <xf numFmtId="200" fontId="76" fillId="33" borderId="32" xfId="0" applyNumberFormat="1" applyFont="1" applyFill="1" applyBorder="1" applyAlignment="1" applyProtection="1">
      <alignment/>
      <protection locked="0"/>
    </xf>
    <xf numFmtId="200" fontId="76" fillId="33" borderId="37" xfId="0" applyNumberFormat="1" applyFont="1" applyFill="1" applyBorder="1" applyAlignment="1" applyProtection="1">
      <alignment/>
      <protection locked="0"/>
    </xf>
    <xf numFmtId="200" fontId="76" fillId="33" borderId="28" xfId="0" applyNumberFormat="1" applyFont="1" applyFill="1" applyBorder="1" applyAlignment="1" applyProtection="1">
      <alignment/>
      <protection locked="0"/>
    </xf>
    <xf numFmtId="200" fontId="77" fillId="33" borderId="37" xfId="0" applyNumberFormat="1" applyFont="1" applyFill="1" applyBorder="1" applyAlignment="1" applyProtection="1">
      <alignment/>
      <protection locked="0"/>
    </xf>
    <xf numFmtId="1" fontId="77" fillId="33" borderId="21" xfId="0" applyNumberFormat="1" applyFont="1" applyFill="1" applyBorder="1" applyAlignment="1">
      <alignment/>
    </xf>
    <xf numFmtId="200" fontId="75" fillId="33" borderId="10" xfId="0" applyNumberFormat="1" applyFont="1" applyFill="1" applyBorder="1" applyAlignment="1" applyProtection="1">
      <alignment/>
      <protection hidden="1"/>
    </xf>
    <xf numFmtId="200" fontId="75" fillId="33" borderId="32" xfId="0" applyNumberFormat="1" applyFont="1" applyFill="1" applyBorder="1" applyAlignment="1" applyProtection="1">
      <alignment/>
      <protection hidden="1"/>
    </xf>
    <xf numFmtId="200" fontId="75" fillId="33" borderId="37" xfId="0" applyNumberFormat="1" applyFont="1" applyFill="1" applyBorder="1" applyAlignment="1" applyProtection="1">
      <alignment/>
      <protection hidden="1"/>
    </xf>
    <xf numFmtId="177" fontId="73" fillId="33" borderId="40" xfId="47" applyFont="1" applyFill="1" applyBorder="1" applyAlignment="1" applyProtection="1">
      <alignment/>
      <protection/>
    </xf>
    <xf numFmtId="49" fontId="73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200" fontId="13" fillId="33" borderId="50" xfId="0" applyNumberFormat="1" applyFont="1" applyFill="1" applyBorder="1" applyAlignment="1" applyProtection="1">
      <alignment/>
      <protection locked="0"/>
    </xf>
    <xf numFmtId="1" fontId="4" fillId="33" borderId="27" xfId="0" applyNumberFormat="1" applyFont="1" applyFill="1" applyBorder="1" applyAlignment="1">
      <alignment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200" fontId="4" fillId="33" borderId="28" xfId="0" applyNumberFormat="1" applyFont="1" applyFill="1" applyBorder="1" applyAlignment="1" applyProtection="1">
      <alignment/>
      <protection hidden="1"/>
    </xf>
    <xf numFmtId="200" fontId="13" fillId="33" borderId="28" xfId="0" applyNumberFormat="1" applyFont="1" applyFill="1" applyBorder="1" applyAlignment="1" applyProtection="1">
      <alignment/>
      <protection hidden="1"/>
    </xf>
    <xf numFmtId="200" fontId="13" fillId="33" borderId="51" xfId="0" applyNumberFormat="1" applyFont="1" applyFill="1" applyBorder="1" applyAlignment="1" applyProtection="1">
      <alignment/>
      <protection locked="0"/>
    </xf>
    <xf numFmtId="200" fontId="78" fillId="37" borderId="10" xfId="0" applyNumberFormat="1" applyFont="1" applyFill="1" applyBorder="1" applyAlignment="1" applyProtection="1">
      <alignment horizontal="right"/>
      <protection locked="0"/>
    </xf>
    <xf numFmtId="200" fontId="78" fillId="37" borderId="32" xfId="0" applyNumberFormat="1" applyFont="1" applyFill="1" applyBorder="1" applyAlignment="1" applyProtection="1">
      <alignment horizontal="right"/>
      <protection locked="0"/>
    </xf>
    <xf numFmtId="200" fontId="78" fillId="37" borderId="37" xfId="0" applyNumberFormat="1" applyFont="1" applyFill="1" applyBorder="1" applyAlignment="1" applyProtection="1">
      <alignment horizontal="right"/>
      <protection locked="0"/>
    </xf>
    <xf numFmtId="200" fontId="78" fillId="37" borderId="28" xfId="0" applyNumberFormat="1" applyFont="1" applyFill="1" applyBorder="1" applyAlignment="1" applyProtection="1">
      <alignment horizontal="right"/>
      <protection locked="0"/>
    </xf>
    <xf numFmtId="200" fontId="78" fillId="37" borderId="34" xfId="0" applyNumberFormat="1" applyFont="1" applyFill="1" applyBorder="1" applyAlignment="1" applyProtection="1">
      <alignment horizontal="right"/>
      <protection locked="0"/>
    </xf>
    <xf numFmtId="200" fontId="79" fillId="37" borderId="10" xfId="0" applyNumberFormat="1" applyFont="1" applyFill="1" applyBorder="1" applyAlignment="1" applyProtection="1">
      <alignment horizontal="right"/>
      <protection locked="0"/>
    </xf>
    <xf numFmtId="200" fontId="79" fillId="37" borderId="34" xfId="0" applyNumberFormat="1" applyFont="1" applyFill="1" applyBorder="1" applyAlignment="1" applyProtection="1">
      <alignment horizontal="right"/>
      <protection locked="0"/>
    </xf>
    <xf numFmtId="200" fontId="79" fillId="37" borderId="32" xfId="0" applyNumberFormat="1" applyFont="1" applyFill="1" applyBorder="1" applyAlignment="1" applyProtection="1">
      <alignment horizontal="right"/>
      <protection locked="0"/>
    </xf>
    <xf numFmtId="200" fontId="78" fillId="37" borderId="10" xfId="0" applyNumberFormat="1" applyFont="1" applyFill="1" applyBorder="1" applyAlignment="1" applyProtection="1" quotePrefix="1">
      <alignment horizontal="right"/>
      <protection locked="0"/>
    </xf>
    <xf numFmtId="200" fontId="78" fillId="33" borderId="32" xfId="0" applyNumberFormat="1" applyFont="1" applyFill="1" applyBorder="1" applyAlignment="1" applyProtection="1">
      <alignment/>
      <protection hidden="1"/>
    </xf>
    <xf numFmtId="200" fontId="78" fillId="33" borderId="32" xfId="0" applyNumberFormat="1" applyFont="1" applyFill="1" applyBorder="1" applyAlignment="1" applyProtection="1">
      <alignment/>
      <protection locked="0"/>
    </xf>
    <xf numFmtId="200" fontId="78" fillId="33" borderId="34" xfId="0" applyNumberFormat="1" applyFont="1" applyFill="1" applyBorder="1" applyAlignment="1" applyProtection="1">
      <alignment/>
      <protection locked="0"/>
    </xf>
    <xf numFmtId="200" fontId="78" fillId="33" borderId="46" xfId="0" applyNumberFormat="1" applyFont="1" applyFill="1" applyBorder="1" applyAlignment="1" applyProtection="1">
      <alignment/>
      <protection locked="0"/>
    </xf>
    <xf numFmtId="200" fontId="78" fillId="33" borderId="10" xfId="0" applyNumberFormat="1" applyFont="1" applyFill="1" applyBorder="1" applyAlignment="1" applyProtection="1">
      <alignment/>
      <protection hidden="1"/>
    </xf>
    <xf numFmtId="200" fontId="78" fillId="33" borderId="10" xfId="0" applyNumberFormat="1" applyFont="1" applyFill="1" applyBorder="1" applyAlignment="1" applyProtection="1">
      <alignment/>
      <protection locked="0"/>
    </xf>
    <xf numFmtId="200" fontId="78" fillId="33" borderId="13" xfId="0" applyNumberFormat="1" applyFont="1" applyFill="1" applyBorder="1" applyAlignment="1" applyProtection="1">
      <alignment/>
      <protection locked="0"/>
    </xf>
    <xf numFmtId="200" fontId="78" fillId="33" borderId="34" xfId="0" applyNumberFormat="1" applyFont="1" applyFill="1" applyBorder="1" applyAlignment="1" applyProtection="1">
      <alignment/>
      <protection hidden="1"/>
    </xf>
    <xf numFmtId="200" fontId="78" fillId="33" borderId="52" xfId="0" applyNumberFormat="1" applyFont="1" applyFill="1" applyBorder="1" applyAlignment="1" applyProtection="1">
      <alignment/>
      <protection locked="0"/>
    </xf>
    <xf numFmtId="200" fontId="78" fillId="33" borderId="28" xfId="0" applyNumberFormat="1" applyFont="1" applyFill="1" applyBorder="1" applyAlignment="1" applyProtection="1">
      <alignment/>
      <protection hidden="1"/>
    </xf>
    <xf numFmtId="200" fontId="78" fillId="33" borderId="28" xfId="0" applyNumberFormat="1" applyFont="1" applyFill="1" applyBorder="1" applyAlignment="1" applyProtection="1">
      <alignment/>
      <protection locked="0"/>
    </xf>
    <xf numFmtId="200" fontId="78" fillId="33" borderId="48" xfId="0" applyNumberFormat="1" applyFont="1" applyFill="1" applyBorder="1" applyAlignment="1" applyProtection="1">
      <alignment/>
      <protection locked="0"/>
    </xf>
    <xf numFmtId="200" fontId="79" fillId="33" borderId="10" xfId="0" applyNumberFormat="1" applyFont="1" applyFill="1" applyBorder="1" applyAlignment="1" applyProtection="1">
      <alignment/>
      <protection hidden="1"/>
    </xf>
    <xf numFmtId="200" fontId="79" fillId="33" borderId="10" xfId="0" applyNumberFormat="1" applyFont="1" applyFill="1" applyBorder="1" applyAlignment="1" applyProtection="1">
      <alignment/>
      <protection locked="0"/>
    </xf>
    <xf numFmtId="200" fontId="78" fillId="33" borderId="37" xfId="0" applyNumberFormat="1" applyFont="1" applyFill="1" applyBorder="1" applyAlignment="1" applyProtection="1">
      <alignment/>
      <protection hidden="1"/>
    </xf>
    <xf numFmtId="200" fontId="78" fillId="33" borderId="37" xfId="0" applyNumberFormat="1" applyFont="1" applyFill="1" applyBorder="1" applyAlignment="1" applyProtection="1">
      <alignment/>
      <protection locked="0"/>
    </xf>
    <xf numFmtId="200" fontId="78" fillId="33" borderId="47" xfId="0" applyNumberFormat="1" applyFont="1" applyFill="1" applyBorder="1" applyAlignment="1" applyProtection="1">
      <alignment/>
      <protection locked="0"/>
    </xf>
    <xf numFmtId="200" fontId="79" fillId="33" borderId="34" xfId="0" applyNumberFormat="1" applyFont="1" applyFill="1" applyBorder="1" applyAlignment="1" applyProtection="1">
      <alignment/>
      <protection locked="0"/>
    </xf>
    <xf numFmtId="200" fontId="79" fillId="33" borderId="32" xfId="0" applyNumberFormat="1" applyFont="1" applyFill="1" applyBorder="1" applyAlignment="1" applyProtection="1">
      <alignment/>
      <protection hidden="1"/>
    </xf>
    <xf numFmtId="200" fontId="79" fillId="33" borderId="32" xfId="0" applyNumberFormat="1" applyFont="1" applyFill="1" applyBorder="1" applyAlignment="1" applyProtection="1">
      <alignment/>
      <protection locked="0"/>
    </xf>
    <xf numFmtId="200" fontId="78" fillId="33" borderId="53" xfId="0" applyNumberFormat="1" applyFont="1" applyFill="1" applyBorder="1" applyAlignment="1" applyProtection="1">
      <alignment/>
      <protection locked="0"/>
    </xf>
    <xf numFmtId="0" fontId="6" fillId="33" borderId="41" xfId="0" applyFont="1" applyFill="1" applyBorder="1" applyAlignment="1" applyProtection="1">
      <alignment horizontal="left"/>
      <protection hidden="1"/>
    </xf>
    <xf numFmtId="200" fontId="5" fillId="33" borderId="54" xfId="0" applyNumberFormat="1" applyFont="1" applyFill="1" applyBorder="1" applyAlignment="1" applyProtection="1">
      <alignment/>
      <protection hidden="1"/>
    </xf>
    <xf numFmtId="200" fontId="5" fillId="33" borderId="55" xfId="0" applyNumberFormat="1" applyFont="1" applyFill="1" applyBorder="1" applyAlignment="1" applyProtection="1">
      <alignment/>
      <protection hidden="1"/>
    </xf>
    <xf numFmtId="0" fontId="9" fillId="33" borderId="18" xfId="0" applyFont="1" applyFill="1" applyBorder="1" applyAlignment="1" applyProtection="1">
      <alignment horizontal="right"/>
      <protection hidden="1"/>
    </xf>
    <xf numFmtId="0" fontId="8" fillId="33" borderId="41" xfId="0" applyFont="1" applyFill="1" applyBorder="1" applyAlignment="1" applyProtection="1">
      <alignment horizontal="left"/>
      <protection hidden="1"/>
    </xf>
    <xf numFmtId="195" fontId="10" fillId="33" borderId="41" xfId="0" applyNumberFormat="1" applyFont="1" applyFill="1" applyBorder="1" applyAlignment="1" applyProtection="1">
      <alignment horizontal="right"/>
      <protection hidden="1"/>
    </xf>
    <xf numFmtId="10" fontId="7" fillId="33" borderId="42" xfId="0" applyNumberFormat="1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/>
      <protection hidden="1"/>
    </xf>
    <xf numFmtId="198" fontId="10" fillId="33" borderId="49" xfId="0" applyNumberFormat="1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 quotePrefix="1">
      <alignment/>
      <protection hidden="1"/>
    </xf>
    <xf numFmtId="200" fontId="15" fillId="33" borderId="38" xfId="0" applyNumberFormat="1" applyFont="1" applyFill="1" applyBorder="1" applyAlignment="1" applyProtection="1">
      <alignment/>
      <protection locked="0"/>
    </xf>
    <xf numFmtId="200" fontId="1" fillId="33" borderId="49" xfId="0" applyNumberFormat="1" applyFont="1" applyFill="1" applyBorder="1" applyAlignment="1" applyProtection="1">
      <alignment/>
      <protection locked="0"/>
    </xf>
    <xf numFmtId="200" fontId="1" fillId="33" borderId="42" xfId="0" applyNumberFormat="1" applyFont="1" applyFill="1" applyBorder="1" applyAlignment="1" applyProtection="1">
      <alignment/>
      <protection locked="0"/>
    </xf>
    <xf numFmtId="200" fontId="5" fillId="33" borderId="18" xfId="0" applyNumberFormat="1" applyFont="1" applyFill="1" applyBorder="1" applyAlignment="1" applyProtection="1">
      <alignment/>
      <protection locked="0"/>
    </xf>
    <xf numFmtId="200" fontId="5" fillId="33" borderId="41" xfId="0" applyNumberFormat="1" applyFont="1" applyFill="1" applyBorder="1" applyAlignment="1" applyProtection="1">
      <alignment/>
      <protection locked="0"/>
    </xf>
    <xf numFmtId="200" fontId="5" fillId="33" borderId="42" xfId="0" applyNumberFormat="1" applyFont="1" applyFill="1" applyBorder="1" applyAlignment="1" applyProtection="1">
      <alignment/>
      <protection locked="0"/>
    </xf>
    <xf numFmtId="0" fontId="5" fillId="33" borderId="43" xfId="0" applyFont="1" applyFill="1" applyBorder="1" applyAlignment="1" applyProtection="1">
      <alignment horizontal="center"/>
      <protection hidden="1"/>
    </xf>
    <xf numFmtId="0" fontId="5" fillId="33" borderId="44" xfId="0" applyFont="1" applyFill="1" applyBorder="1" applyAlignment="1" applyProtection="1">
      <alignment horizontal="center"/>
      <protection hidden="1"/>
    </xf>
    <xf numFmtId="200" fontId="70" fillId="33" borderId="56" xfId="0" applyNumberFormat="1" applyFont="1" applyFill="1" applyBorder="1" applyAlignment="1" applyProtection="1">
      <alignment/>
      <protection locked="0"/>
    </xf>
    <xf numFmtId="0" fontId="16" fillId="34" borderId="14" xfId="0" applyFont="1" applyFill="1" applyBorder="1" applyAlignment="1" applyProtection="1">
      <alignment horizontal="left"/>
      <protection locked="0"/>
    </xf>
    <xf numFmtId="200" fontId="76" fillId="33" borderId="10" xfId="0" applyNumberFormat="1" applyFont="1" applyFill="1" applyBorder="1" applyAlignment="1" applyProtection="1">
      <alignment/>
      <protection locked="0"/>
    </xf>
    <xf numFmtId="200" fontId="68" fillId="33" borderId="37" xfId="0" applyNumberFormat="1" applyFont="1" applyFill="1" applyBorder="1" applyAlignment="1" applyProtection="1">
      <alignment/>
      <protection hidden="1"/>
    </xf>
    <xf numFmtId="200" fontId="13" fillId="33" borderId="34" xfId="0" applyNumberFormat="1" applyFont="1" applyFill="1" applyBorder="1" applyAlignment="1" applyProtection="1">
      <alignment/>
      <protection hidden="1"/>
    </xf>
    <xf numFmtId="0" fontId="9" fillId="33" borderId="41" xfId="0" applyFont="1" applyFill="1" applyBorder="1" applyAlignment="1" applyProtection="1">
      <alignment horizontal="right"/>
      <protection hidden="1"/>
    </xf>
    <xf numFmtId="1" fontId="4" fillId="33" borderId="57" xfId="0" applyNumberFormat="1" applyFont="1" applyFill="1" applyBorder="1" applyAlignment="1">
      <alignment/>
    </xf>
    <xf numFmtId="1" fontId="69" fillId="33" borderId="58" xfId="0" applyNumberFormat="1" applyFont="1" applyFill="1" applyBorder="1" applyAlignment="1">
      <alignment/>
    </xf>
    <xf numFmtId="1" fontId="69" fillId="33" borderId="54" xfId="0" applyNumberFormat="1" applyFont="1" applyFill="1" applyBorder="1" applyAlignment="1">
      <alignment/>
    </xf>
    <xf numFmtId="1" fontId="69" fillId="33" borderId="57" xfId="0" applyNumberFormat="1" applyFont="1" applyFill="1" applyBorder="1" applyAlignment="1">
      <alignment/>
    </xf>
    <xf numFmtId="1" fontId="69" fillId="33" borderId="59" xfId="0" applyNumberFormat="1" applyFont="1" applyFill="1" applyBorder="1" applyAlignment="1">
      <alignment/>
    </xf>
    <xf numFmtId="1" fontId="4" fillId="33" borderId="59" xfId="0" applyNumberFormat="1" applyFont="1" applyFill="1" applyBorder="1" applyAlignment="1">
      <alignment/>
    </xf>
    <xf numFmtId="1" fontId="77" fillId="33" borderId="57" xfId="0" applyNumberFormat="1" applyFont="1" applyFill="1" applyBorder="1" applyAlignment="1">
      <alignment/>
    </xf>
    <xf numFmtId="1" fontId="4" fillId="33" borderId="54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200" fontId="74" fillId="33" borderId="0" xfId="0" applyNumberFormat="1" applyFont="1" applyFill="1" applyBorder="1" applyAlignment="1" applyProtection="1">
      <alignment vertical="top"/>
      <protection hidden="1"/>
    </xf>
    <xf numFmtId="200" fontId="5" fillId="33" borderId="0" xfId="0" applyNumberFormat="1" applyFont="1" applyFill="1" applyBorder="1" applyAlignment="1" applyProtection="1">
      <alignment/>
      <protection locked="0"/>
    </xf>
    <xf numFmtId="200" fontId="73" fillId="33" borderId="0" xfId="0" applyNumberFormat="1" applyFont="1" applyFill="1" applyBorder="1" applyAlignment="1" applyProtection="1">
      <alignment horizontal="center"/>
      <protection locked="0"/>
    </xf>
    <xf numFmtId="200" fontId="1" fillId="33" borderId="44" xfId="0" applyNumberFormat="1" applyFont="1" applyFill="1" applyBorder="1" applyAlignment="1" applyProtection="1">
      <alignment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hidden="1"/>
    </xf>
    <xf numFmtId="200" fontId="69" fillId="33" borderId="11" xfId="0" applyNumberFormat="1" applyFont="1" applyFill="1" applyBorder="1" applyAlignment="1" applyProtection="1">
      <alignment/>
      <protection hidden="1"/>
    </xf>
    <xf numFmtId="200" fontId="78" fillId="37" borderId="11" xfId="0" applyNumberFormat="1" applyFont="1" applyFill="1" applyBorder="1" applyAlignment="1" applyProtection="1">
      <alignment horizontal="right"/>
      <protection locked="0"/>
    </xf>
    <xf numFmtId="200" fontId="78" fillId="33" borderId="11" xfId="0" applyNumberFormat="1" applyFont="1" applyFill="1" applyBorder="1" applyAlignment="1" applyProtection="1">
      <alignment/>
      <protection hidden="1"/>
    </xf>
    <xf numFmtId="200" fontId="78" fillId="33" borderId="11" xfId="0" applyNumberFormat="1" applyFont="1" applyFill="1" applyBorder="1" applyAlignment="1" applyProtection="1">
      <alignment/>
      <protection locked="0"/>
    </xf>
    <xf numFmtId="177" fontId="70" fillId="33" borderId="60" xfId="47" applyFont="1" applyFill="1" applyBorder="1" applyAlignment="1" applyProtection="1">
      <alignment/>
      <protection locked="0"/>
    </xf>
    <xf numFmtId="1" fontId="69" fillId="33" borderId="13" xfId="0" applyNumberFormat="1" applyFont="1" applyFill="1" applyBorder="1" applyAlignment="1">
      <alignment/>
    </xf>
    <xf numFmtId="0" fontId="69" fillId="33" borderId="0" xfId="0" applyFont="1" applyFill="1" applyBorder="1" applyAlignment="1" applyProtection="1">
      <alignment horizontal="center" vertical="center" wrapText="1"/>
      <protection hidden="1"/>
    </xf>
    <xf numFmtId="200" fontId="69" fillId="33" borderId="0" xfId="0" applyNumberFormat="1" applyFont="1" applyFill="1" applyBorder="1" applyAlignment="1" applyProtection="1">
      <alignment/>
      <protection hidden="1"/>
    </xf>
    <xf numFmtId="200" fontId="78" fillId="37" borderId="0" xfId="0" applyNumberFormat="1" applyFont="1" applyFill="1" applyBorder="1" applyAlignment="1" applyProtection="1">
      <alignment horizontal="right"/>
      <protection locked="0"/>
    </xf>
    <xf numFmtId="200" fontId="13" fillId="33" borderId="0" xfId="0" applyNumberFormat="1" applyFont="1" applyFill="1" applyBorder="1" applyAlignment="1" applyProtection="1">
      <alignment/>
      <protection hidden="1"/>
    </xf>
    <xf numFmtId="200" fontId="78" fillId="33" borderId="0" xfId="0" applyNumberFormat="1" applyFont="1" applyFill="1" applyBorder="1" applyAlignment="1" applyProtection="1">
      <alignment/>
      <protection hidden="1"/>
    </xf>
    <xf numFmtId="200" fontId="78" fillId="33" borderId="0" xfId="0" applyNumberFormat="1" applyFont="1" applyFill="1" applyBorder="1" applyAlignment="1" applyProtection="1">
      <alignment/>
      <protection locked="0"/>
    </xf>
    <xf numFmtId="177" fontId="70" fillId="33" borderId="49" xfId="47" applyFont="1" applyFill="1" applyBorder="1" applyAlignment="1" applyProtection="1">
      <alignment/>
      <protection locked="0"/>
    </xf>
    <xf numFmtId="1" fontId="4" fillId="33" borderId="13" xfId="0" applyNumberFormat="1" applyFont="1" applyFill="1" applyBorder="1" applyAlignment="1">
      <alignment/>
    </xf>
    <xf numFmtId="200" fontId="76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200" fontId="70" fillId="33" borderId="0" xfId="0" applyNumberFormat="1" applyFont="1" applyFill="1" applyBorder="1" applyAlignment="1" applyProtection="1">
      <alignment/>
      <protection hidden="1"/>
    </xf>
    <xf numFmtId="200" fontId="70" fillId="33" borderId="0" xfId="0" applyNumberFormat="1" applyFont="1" applyFill="1" applyBorder="1" applyAlignment="1" applyProtection="1">
      <alignment/>
      <protection locked="0"/>
    </xf>
    <xf numFmtId="1" fontId="69" fillId="33" borderId="52" xfId="0" applyNumberFormat="1" applyFont="1" applyFill="1" applyBorder="1" applyAlignment="1">
      <alignment/>
    </xf>
    <xf numFmtId="0" fontId="69" fillId="33" borderId="12" xfId="0" applyFont="1" applyFill="1" applyBorder="1" applyAlignment="1" applyProtection="1">
      <alignment horizontal="center" vertical="center" wrapText="1"/>
      <protection hidden="1"/>
    </xf>
    <xf numFmtId="200" fontId="69" fillId="33" borderId="12" xfId="0" applyNumberFormat="1" applyFont="1" applyFill="1" applyBorder="1" applyAlignment="1" applyProtection="1">
      <alignment/>
      <protection hidden="1"/>
    </xf>
    <xf numFmtId="200" fontId="78" fillId="37" borderId="12" xfId="0" applyNumberFormat="1" applyFont="1" applyFill="1" applyBorder="1" applyAlignment="1" applyProtection="1">
      <alignment horizontal="right"/>
      <protection locked="0"/>
    </xf>
    <xf numFmtId="200" fontId="13" fillId="33" borderId="12" xfId="0" applyNumberFormat="1" applyFont="1" applyFill="1" applyBorder="1" applyAlignment="1" applyProtection="1">
      <alignment/>
      <protection hidden="1"/>
    </xf>
    <xf numFmtId="200" fontId="78" fillId="33" borderId="12" xfId="0" applyNumberFormat="1" applyFont="1" applyFill="1" applyBorder="1" applyAlignment="1" applyProtection="1">
      <alignment/>
      <protection hidden="1"/>
    </xf>
    <xf numFmtId="200" fontId="78" fillId="33" borderId="12" xfId="0" applyNumberFormat="1" applyFont="1" applyFill="1" applyBorder="1" applyAlignment="1" applyProtection="1">
      <alignment/>
      <protection locked="0"/>
    </xf>
    <xf numFmtId="177" fontId="70" fillId="33" borderId="61" xfId="47" applyFont="1" applyFill="1" applyBorder="1" applyAlignment="1" applyProtection="1">
      <alignment/>
      <protection locked="0"/>
    </xf>
    <xf numFmtId="200" fontId="70" fillId="33" borderId="12" xfId="0" applyNumberFormat="1" applyFont="1" applyFill="1" applyBorder="1" applyAlignment="1" applyProtection="1">
      <alignment/>
      <protection hidden="1"/>
    </xf>
    <xf numFmtId="200" fontId="70" fillId="33" borderId="12" xfId="0" applyNumberFormat="1" applyFont="1" applyFill="1" applyBorder="1" applyAlignment="1" applyProtection="1">
      <alignment/>
      <protection locked="0"/>
    </xf>
    <xf numFmtId="200" fontId="76" fillId="33" borderId="12" xfId="0" applyNumberFormat="1" applyFont="1" applyFill="1" applyBorder="1" applyAlignment="1" applyProtection="1">
      <alignment/>
      <protection locked="0"/>
    </xf>
    <xf numFmtId="200" fontId="13" fillId="33" borderId="11" xfId="0" applyNumberFormat="1" applyFont="1" applyFill="1" applyBorder="1" applyAlignment="1" applyProtection="1">
      <alignment/>
      <protection hidden="1"/>
    </xf>
    <xf numFmtId="1" fontId="4" fillId="33" borderId="52" xfId="0" applyNumberFormat="1" applyFont="1" applyFill="1" applyBorder="1" applyAlignment="1">
      <alignment/>
    </xf>
    <xf numFmtId="1" fontId="4" fillId="33" borderId="46" xfId="0" applyNumberFormat="1" applyFont="1" applyFill="1" applyBorder="1" applyAlignment="1">
      <alignment/>
    </xf>
    <xf numFmtId="200" fontId="76" fillId="33" borderId="11" xfId="0" applyNumberFormat="1" applyFont="1" applyFill="1" applyBorder="1" applyAlignment="1" applyProtection="1">
      <alignment/>
      <protection locked="0"/>
    </xf>
    <xf numFmtId="177" fontId="71" fillId="33" borderId="60" xfId="47" applyFont="1" applyFill="1" applyBorder="1" applyAlignment="1" applyProtection="1">
      <alignment/>
      <protection locked="0"/>
    </xf>
    <xf numFmtId="1" fontId="4" fillId="33" borderId="25" xfId="0" applyNumberFormat="1" applyFont="1" applyFill="1" applyBorder="1" applyAlignment="1">
      <alignment/>
    </xf>
    <xf numFmtId="1" fontId="69" fillId="33" borderId="62" xfId="0" applyNumberFormat="1" applyFont="1" applyFill="1" applyBorder="1" applyAlignment="1">
      <alignment/>
    </xf>
    <xf numFmtId="1" fontId="69" fillId="33" borderId="15" xfId="0" applyNumberFormat="1" applyFont="1" applyFill="1" applyBorder="1" applyAlignment="1">
      <alignment/>
    </xf>
    <xf numFmtId="1" fontId="69" fillId="33" borderId="25" xfId="0" applyNumberFormat="1" applyFont="1" applyFill="1" applyBorder="1" applyAlignment="1">
      <alignment/>
    </xf>
    <xf numFmtId="0" fontId="4" fillId="33" borderId="0" xfId="0" applyFont="1" applyFill="1" applyBorder="1" applyAlignment="1" applyProtection="1" quotePrefix="1">
      <alignment/>
      <protection hidden="1"/>
    </xf>
    <xf numFmtId="0" fontId="4" fillId="33" borderId="0" xfId="0" applyFont="1" applyFill="1" applyBorder="1" applyAlignment="1" applyProtection="1" quotePrefix="1">
      <alignment horizontal="left" vertical="top"/>
      <protection hidden="1"/>
    </xf>
    <xf numFmtId="200" fontId="10" fillId="34" borderId="0" xfId="0" applyNumberFormat="1" applyFont="1" applyFill="1" applyBorder="1" applyAlignment="1" applyProtection="1">
      <alignment horizontal="left"/>
      <protection locked="0"/>
    </xf>
    <xf numFmtId="200" fontId="10" fillId="34" borderId="0" xfId="0" applyNumberFormat="1" applyFont="1" applyFill="1" applyBorder="1" applyAlignment="1" applyProtection="1">
      <alignment horizontal="right"/>
      <protection hidden="1"/>
    </xf>
    <xf numFmtId="0" fontId="10" fillId="34" borderId="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5" fillId="33" borderId="25" xfId="0" applyFont="1" applyFill="1" applyBorder="1" applyAlignment="1" applyProtection="1">
      <alignment horizontal="center"/>
      <protection hidden="1"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73" fillId="33" borderId="0" xfId="0" applyNumberFormat="1" applyFont="1" applyFill="1" applyBorder="1" applyAlignment="1" applyProtection="1">
      <alignment horizontal="center" vertical="center" wrapText="1"/>
      <protection/>
    </xf>
    <xf numFmtId="200" fontId="75" fillId="33" borderId="0" xfId="0" applyNumberFormat="1" applyFont="1" applyFill="1" applyBorder="1" applyAlignment="1" applyProtection="1">
      <alignment/>
      <protection hidden="1"/>
    </xf>
    <xf numFmtId="200" fontId="13" fillId="33" borderId="0" xfId="0" applyNumberFormat="1" applyFont="1" applyFill="1" applyBorder="1" applyAlignment="1" applyProtection="1">
      <alignment/>
      <protection locked="0"/>
    </xf>
    <xf numFmtId="177" fontId="13" fillId="33" borderId="49" xfId="47" applyFont="1" applyFill="1" applyBorder="1" applyAlignment="1" applyProtection="1">
      <alignment/>
      <protection locked="0"/>
    </xf>
    <xf numFmtId="177" fontId="71" fillId="33" borderId="49" xfId="47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center" vertical="center" wrapText="1"/>
      <protection hidden="1"/>
    </xf>
    <xf numFmtId="200" fontId="68" fillId="33" borderId="0" xfId="0" applyNumberFormat="1" applyFont="1" applyFill="1" applyBorder="1" applyAlignment="1" applyProtection="1">
      <alignment/>
      <protection hidden="1"/>
    </xf>
    <xf numFmtId="1" fontId="69" fillId="33" borderId="63" xfId="0" applyNumberFormat="1" applyFont="1" applyFill="1" applyBorder="1" applyAlignment="1">
      <alignment/>
    </xf>
    <xf numFmtId="1" fontId="69" fillId="33" borderId="18" xfId="0" applyNumberFormat="1" applyFont="1" applyFill="1" applyBorder="1" applyAlignment="1">
      <alignment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200" fontId="69" fillId="33" borderId="41" xfId="0" applyNumberFormat="1" applyFont="1" applyFill="1" applyBorder="1" applyAlignment="1" applyProtection="1">
      <alignment/>
      <protection hidden="1"/>
    </xf>
    <xf numFmtId="200" fontId="13" fillId="33" borderId="41" xfId="0" applyNumberFormat="1" applyFont="1" applyFill="1" applyBorder="1" applyAlignment="1" applyProtection="1">
      <alignment/>
      <protection hidden="1"/>
    </xf>
    <xf numFmtId="200" fontId="78" fillId="37" borderId="41" xfId="0" applyNumberFormat="1" applyFont="1" applyFill="1" applyBorder="1" applyAlignment="1" applyProtection="1">
      <alignment horizontal="right"/>
      <protection locked="0"/>
    </xf>
    <xf numFmtId="200" fontId="78" fillId="33" borderId="41" xfId="0" applyNumberFormat="1" applyFont="1" applyFill="1" applyBorder="1" applyAlignment="1" applyProtection="1">
      <alignment/>
      <protection hidden="1"/>
    </xf>
    <xf numFmtId="200" fontId="78" fillId="33" borderId="41" xfId="0" applyNumberFormat="1" applyFont="1" applyFill="1" applyBorder="1" applyAlignment="1" applyProtection="1">
      <alignment/>
      <protection locked="0"/>
    </xf>
    <xf numFmtId="200" fontId="70" fillId="33" borderId="41" xfId="0" applyNumberFormat="1" applyFont="1" applyFill="1" applyBorder="1" applyAlignment="1" applyProtection="1">
      <alignment/>
      <protection locked="0"/>
    </xf>
    <xf numFmtId="177" fontId="70" fillId="33" borderId="42" xfId="47" applyFont="1" applyFill="1" applyBorder="1" applyAlignment="1" applyProtection="1">
      <alignment/>
      <protection locked="0"/>
    </xf>
    <xf numFmtId="1" fontId="69" fillId="33" borderId="64" xfId="0" applyNumberFormat="1" applyFont="1" applyFill="1" applyBorder="1" applyAlignment="1">
      <alignment/>
    </xf>
    <xf numFmtId="200" fontId="80" fillId="33" borderId="0" xfId="0" applyNumberFormat="1" applyFont="1" applyFill="1" applyBorder="1" applyAlignment="1" applyProtection="1">
      <alignment/>
      <protection hidden="1"/>
    </xf>
    <xf numFmtId="0" fontId="1" fillId="33" borderId="46" xfId="0" applyFont="1" applyFill="1" applyBorder="1" applyAlignment="1" applyProtection="1">
      <alignment horizontal="left" vertical="top"/>
      <protection hidden="1"/>
    </xf>
    <xf numFmtId="0" fontId="0" fillId="34" borderId="11" xfId="0" applyFont="1" applyFill="1" applyBorder="1" applyAlignment="1" applyProtection="1">
      <alignment horizontal="left"/>
      <protection hidden="1"/>
    </xf>
    <xf numFmtId="0" fontId="10" fillId="34" borderId="58" xfId="0" applyFont="1" applyFill="1" applyBorder="1" applyAlignment="1" applyProtection="1">
      <alignment horizontal="right"/>
      <protection hidden="1"/>
    </xf>
    <xf numFmtId="200" fontId="5" fillId="33" borderId="13" xfId="0" applyNumberFormat="1" applyFont="1" applyFill="1" applyBorder="1" applyAlignment="1" applyProtection="1">
      <alignment/>
      <protection hidden="1"/>
    </xf>
    <xf numFmtId="200" fontId="78" fillId="37" borderId="57" xfId="0" applyNumberFormat="1" applyFont="1" applyFill="1" applyBorder="1" applyAlignment="1" applyProtection="1" quotePrefix="1">
      <alignment horizontal="right"/>
      <protection locked="0"/>
    </xf>
    <xf numFmtId="200" fontId="69" fillId="33" borderId="13" xfId="0" applyNumberFormat="1" applyFont="1" applyFill="1" applyBorder="1" applyAlignment="1" applyProtection="1">
      <alignment/>
      <protection hidden="1"/>
    </xf>
    <xf numFmtId="200" fontId="78" fillId="37" borderId="57" xfId="0" applyNumberFormat="1" applyFont="1" applyFill="1" applyBorder="1" applyAlignment="1" applyProtection="1">
      <alignment horizontal="right"/>
      <protection locked="0"/>
    </xf>
    <xf numFmtId="200" fontId="68" fillId="33" borderId="52" xfId="0" applyNumberFormat="1" applyFont="1" applyFill="1" applyBorder="1" applyAlignment="1" applyProtection="1">
      <alignment/>
      <protection hidden="1"/>
    </xf>
    <xf numFmtId="200" fontId="78" fillId="37" borderId="59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200" fontId="5" fillId="33" borderId="0" xfId="0" applyNumberFormat="1" applyFont="1" applyFill="1" applyBorder="1" applyAlignment="1" applyProtection="1">
      <alignment/>
      <protection/>
    </xf>
    <xf numFmtId="0" fontId="19" fillId="33" borderId="41" xfId="0" applyFont="1" applyFill="1" applyBorder="1" applyAlignment="1" applyProtection="1">
      <alignment horizontal="center"/>
      <protection hidden="1"/>
    </xf>
    <xf numFmtId="198" fontId="10" fillId="33" borderId="0" xfId="0" applyNumberFormat="1" applyFont="1" applyFill="1" applyBorder="1" applyAlignment="1">
      <alignment horizontal="left"/>
    </xf>
    <xf numFmtId="196" fontId="10" fillId="33" borderId="0" xfId="0" applyNumberFormat="1" applyFont="1" applyFill="1" applyBorder="1" applyAlignment="1" applyProtection="1" quotePrefix="1">
      <alignment horizontal="left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49" xfId="0" applyFont="1" applyFill="1" applyBorder="1" applyAlignment="1" applyProtection="1">
      <alignment horizontal="center"/>
      <protection locked="0"/>
    </xf>
    <xf numFmtId="4" fontId="81" fillId="34" borderId="14" xfId="0" applyNumberFormat="1" applyFont="1" applyFill="1" applyBorder="1" applyAlignment="1" applyProtection="1">
      <alignment horizontal="center"/>
      <protection locked="0"/>
    </xf>
    <xf numFmtId="0" fontId="81" fillId="34" borderId="17" xfId="0" applyFont="1" applyFill="1" applyBorder="1" applyAlignment="1" applyProtection="1">
      <alignment horizontal="center"/>
      <protection locked="0"/>
    </xf>
    <xf numFmtId="0" fontId="5" fillId="33" borderId="43" xfId="0" applyFont="1" applyFill="1" applyBorder="1" applyAlignment="1" applyProtection="1">
      <alignment horizontal="center"/>
      <protection hidden="1"/>
    </xf>
    <xf numFmtId="0" fontId="5" fillId="33" borderId="44" xfId="0" applyFont="1" applyFill="1" applyBorder="1" applyAlignment="1" applyProtection="1">
      <alignment horizontal="center"/>
      <protection hidden="1"/>
    </xf>
    <xf numFmtId="0" fontId="5" fillId="33" borderId="43" xfId="0" applyFont="1" applyFill="1" applyBorder="1" applyAlignment="1" applyProtection="1">
      <alignment horizontal="center" vertical="center" wrapText="1"/>
      <protection hidden="1"/>
    </xf>
    <xf numFmtId="0" fontId="5" fillId="33" borderId="44" xfId="0" applyFont="1" applyFill="1" applyBorder="1" applyAlignment="1" applyProtection="1">
      <alignment horizontal="center" vertical="center" wrapText="1"/>
      <protection hidden="1"/>
    </xf>
    <xf numFmtId="198" fontId="7" fillId="33" borderId="43" xfId="0" applyNumberFormat="1" applyFont="1" applyFill="1" applyBorder="1" applyAlignment="1" applyProtection="1">
      <alignment horizontal="center" vertical="center" wrapText="1"/>
      <protection/>
    </xf>
    <xf numFmtId="198" fontId="7" fillId="33" borderId="44" xfId="0" applyNumberFormat="1" applyFont="1" applyFill="1" applyBorder="1" applyAlignment="1" applyProtection="1">
      <alignment horizontal="center" vertical="center" wrapText="1"/>
      <protection/>
    </xf>
    <xf numFmtId="200" fontId="5" fillId="33" borderId="43" xfId="0" applyNumberFormat="1" applyFont="1" applyFill="1" applyBorder="1" applyAlignment="1" applyProtection="1">
      <alignment horizontal="center" vertical="center" wrapText="1"/>
      <protection/>
    </xf>
    <xf numFmtId="200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10" fontId="5" fillId="33" borderId="43" xfId="0" applyNumberFormat="1" applyFont="1" applyFill="1" applyBorder="1" applyAlignment="1" applyProtection="1">
      <alignment horizontal="center" vertical="center"/>
      <protection/>
    </xf>
    <xf numFmtId="10" fontId="5" fillId="33" borderId="44" xfId="0" applyNumberFormat="1" applyFont="1" applyFill="1" applyBorder="1" applyAlignment="1" applyProtection="1" quotePrefix="1">
      <alignment horizontal="center" vertical="center"/>
      <protection/>
    </xf>
    <xf numFmtId="0" fontId="14" fillId="34" borderId="11" xfId="0" applyFont="1" applyFill="1" applyBorder="1" applyAlignment="1" applyProtection="1">
      <alignment horizontal="center"/>
      <protection locked="0"/>
    </xf>
    <xf numFmtId="0" fontId="14" fillId="34" borderId="58" xfId="0" applyFont="1" applyFill="1" applyBorder="1" applyAlignment="1" applyProtection="1">
      <alignment horizontal="center"/>
      <protection locked="0"/>
    </xf>
    <xf numFmtId="0" fontId="82" fillId="34" borderId="12" xfId="0" applyFont="1" applyFill="1" applyBorder="1" applyAlignment="1" applyProtection="1">
      <alignment horizontal="center"/>
      <protection locked="0"/>
    </xf>
    <xf numFmtId="0" fontId="82" fillId="34" borderId="59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4" fontId="4" fillId="35" borderId="22" xfId="0" applyNumberFormat="1" applyFont="1" applyFill="1" applyBorder="1" applyAlignment="1" applyProtection="1">
      <alignment horizontal="right"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 locked="0"/>
    </xf>
    <xf numFmtId="4" fontId="4" fillId="35" borderId="24" xfId="0" applyNumberFormat="1" applyFont="1" applyFill="1" applyBorder="1" applyAlignment="1" applyProtection="1">
      <alignment horizontal="right" vertical="center"/>
      <protection locked="0"/>
    </xf>
    <xf numFmtId="4" fontId="81" fillId="34" borderId="0" xfId="0" applyNumberFormat="1" applyFont="1" applyFill="1" applyBorder="1" applyAlignment="1" applyProtection="1">
      <alignment horizontal="center"/>
      <protection locked="0"/>
    </xf>
    <xf numFmtId="0" fontId="81" fillId="34" borderId="49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left" vertical="center" wrapText="1"/>
      <protection hidden="1"/>
    </xf>
    <xf numFmtId="198" fontId="13" fillId="33" borderId="57" xfId="0" applyNumberFormat="1" applyFont="1" applyFill="1" applyBorder="1" applyAlignment="1" applyProtection="1">
      <alignment horizontal="right" vertical="center" wrapText="1"/>
      <protection/>
    </xf>
    <xf numFmtId="200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10" fontId="5" fillId="33" borderId="49" xfId="0" applyNumberFormat="1" applyFont="1" applyFill="1" applyBorder="1" applyAlignment="1" applyProtection="1">
      <alignment horizontal="center" vertical="center"/>
      <protection/>
    </xf>
    <xf numFmtId="10" fontId="5" fillId="33" borderId="49" xfId="0" applyNumberFormat="1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view="pageBreakPreview" zoomScaleSheetLayoutView="100" zoomScalePageLayoutView="0" workbookViewId="0" topLeftCell="C8">
      <selection activeCell="Y33" sqref="Y33"/>
    </sheetView>
  </sheetViews>
  <sheetFormatPr defaultColWidth="9.140625" defaultRowHeight="12.75"/>
  <cols>
    <col min="1" max="1" width="6.00390625" style="5" hidden="1" customWidth="1"/>
    <col min="2" max="2" width="9.7109375" style="3" hidden="1" customWidth="1"/>
    <col min="3" max="3" width="12.8515625" style="3" customWidth="1"/>
    <col min="4" max="4" width="4.8515625" style="4" customWidth="1"/>
    <col min="5" max="5" width="69.421875" style="4" customWidth="1"/>
    <col min="6" max="6" width="5.00390625" style="5" customWidth="1"/>
    <col min="7" max="7" width="10.28125" style="6" customWidth="1"/>
    <col min="8" max="8" width="10.8515625" style="10" hidden="1" customWidth="1"/>
    <col min="9" max="9" width="0.13671875" style="9" hidden="1" customWidth="1"/>
    <col min="10" max="10" width="8.8515625" style="9" customWidth="1"/>
    <col min="11" max="11" width="9.28125" style="11" hidden="1" customWidth="1"/>
    <col min="12" max="12" width="13.00390625" style="11" hidden="1" customWidth="1"/>
    <col min="13" max="13" width="0.71875" style="11" hidden="1" customWidth="1"/>
    <col min="14" max="14" width="10.140625" style="11" customWidth="1"/>
    <col min="15" max="15" width="13.28125" style="11" customWidth="1"/>
    <col min="16" max="16" width="0.2890625" style="11" hidden="1" customWidth="1"/>
    <col min="17" max="17" width="2.421875" style="11" hidden="1" customWidth="1"/>
    <col min="18" max="18" width="0.13671875" style="11" hidden="1" customWidth="1"/>
    <col min="19" max="19" width="19.8515625" style="7" customWidth="1"/>
    <col min="20" max="20" width="0.9921875" style="4" hidden="1" customWidth="1"/>
    <col min="21" max="21" width="0.13671875" style="15" hidden="1" customWidth="1"/>
    <col min="22" max="22" width="9.7109375" style="15" hidden="1" customWidth="1"/>
    <col min="23" max="23" width="13.8515625" style="15" hidden="1" customWidth="1"/>
    <col min="24" max="24" width="14.7109375" style="15" hidden="1" customWidth="1"/>
    <col min="25" max="25" width="14.7109375" style="15" customWidth="1"/>
    <col min="26" max="26" width="11.421875" style="15" customWidth="1"/>
    <col min="27" max="27" width="39.00390625" style="15" customWidth="1"/>
    <col min="28" max="37" width="11.421875" style="15" customWidth="1"/>
    <col min="38" max="16384" width="9.140625" style="4" customWidth="1"/>
  </cols>
  <sheetData>
    <row r="1" spans="1:20" ht="18">
      <c r="A1" s="23"/>
      <c r="B1" s="263"/>
      <c r="C1" s="284"/>
      <c r="D1" s="264"/>
      <c r="E1" s="377" t="s">
        <v>127</v>
      </c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265"/>
      <c r="Q1" s="265"/>
      <c r="R1" s="265"/>
      <c r="S1" s="266"/>
      <c r="T1" s="158"/>
    </row>
    <row r="2" spans="2:20" ht="12.75">
      <c r="B2" s="267"/>
      <c r="C2" s="159"/>
      <c r="D2" s="14"/>
      <c r="E2" s="173" t="s">
        <v>24</v>
      </c>
      <c r="F2" s="155"/>
      <c r="G2" s="378"/>
      <c r="H2" s="378"/>
      <c r="I2" s="378"/>
      <c r="J2" s="197"/>
      <c r="K2" s="156"/>
      <c r="L2" s="379"/>
      <c r="M2" s="379"/>
      <c r="N2" s="198"/>
      <c r="O2" s="198" t="s">
        <v>110</v>
      </c>
      <c r="P2" s="157"/>
      <c r="Q2" s="157"/>
      <c r="R2" s="157">
        <v>23</v>
      </c>
      <c r="S2" s="268">
        <v>23</v>
      </c>
      <c r="T2" s="160"/>
    </row>
    <row r="3" spans="1:37" s="8" customFormat="1" ht="12.75" customHeight="1">
      <c r="A3" s="5"/>
      <c r="B3" s="269"/>
      <c r="C3" s="161"/>
      <c r="D3" s="15"/>
      <c r="E3" s="162" t="s">
        <v>109</v>
      </c>
      <c r="F3" s="163"/>
      <c r="G3" s="164"/>
      <c r="H3" s="165"/>
      <c r="I3" s="166" t="s">
        <v>1</v>
      </c>
      <c r="J3" s="166"/>
      <c r="K3" s="380" t="s">
        <v>108</v>
      </c>
      <c r="L3" s="380"/>
      <c r="M3" s="380"/>
      <c r="N3" s="380"/>
      <c r="O3" s="380"/>
      <c r="P3" s="380"/>
      <c r="Q3" s="380"/>
      <c r="R3" s="380"/>
      <c r="S3" s="381"/>
      <c r="T3" s="167"/>
      <c r="U3" s="25"/>
      <c r="V3" s="25"/>
      <c r="W3" s="25"/>
      <c r="X3" s="25"/>
      <c r="Y3" s="25"/>
      <c r="Z3" s="25"/>
      <c r="AA3" s="25"/>
      <c r="AB3" s="25"/>
      <c r="AC3" s="25"/>
      <c r="AD3" s="25"/>
      <c r="AE3" s="28"/>
      <c r="AF3" s="25"/>
      <c r="AG3" s="25"/>
      <c r="AH3" s="25"/>
      <c r="AI3" s="25"/>
      <c r="AJ3" s="25"/>
      <c r="AK3" s="25"/>
    </row>
    <row r="4" spans="2:31" ht="15" customHeight="1" thickBot="1">
      <c r="B4" s="270"/>
      <c r="C4" s="168"/>
      <c r="D4" s="169"/>
      <c r="E4" s="170" t="s">
        <v>129</v>
      </c>
      <c r="F4" s="181"/>
      <c r="G4" s="182"/>
      <c r="H4" s="183"/>
      <c r="I4" s="184" t="s">
        <v>0</v>
      </c>
      <c r="J4" s="184"/>
      <c r="K4" s="185"/>
      <c r="L4" s="185"/>
      <c r="M4" s="185"/>
      <c r="N4" s="185"/>
      <c r="O4" s="280" t="s">
        <v>107</v>
      </c>
      <c r="P4" s="382">
        <v>11328</v>
      </c>
      <c r="Q4" s="382"/>
      <c r="R4" s="382"/>
      <c r="S4" s="383"/>
      <c r="T4" s="171"/>
      <c r="U4" s="172" t="s">
        <v>83</v>
      </c>
      <c r="V4" s="172"/>
      <c r="W4" s="180">
        <v>43804</v>
      </c>
      <c r="X4" s="180">
        <v>43864</v>
      </c>
      <c r="Y4" s="180"/>
      <c r="AE4" s="29"/>
    </row>
    <row r="5" spans="2:35" ht="15" customHeight="1" thickBot="1">
      <c r="B5" s="384" t="s">
        <v>25</v>
      </c>
      <c r="C5" s="277"/>
      <c r="D5" s="386" t="s">
        <v>8</v>
      </c>
      <c r="E5" s="386" t="s">
        <v>9</v>
      </c>
      <c r="F5" s="386" t="s">
        <v>10</v>
      </c>
      <c r="G5" s="388" t="s">
        <v>11</v>
      </c>
      <c r="H5" s="390" t="s">
        <v>6</v>
      </c>
      <c r="I5" s="392" t="s">
        <v>14</v>
      </c>
      <c r="J5" s="199" t="s">
        <v>98</v>
      </c>
      <c r="K5" s="394" t="s">
        <v>73</v>
      </c>
      <c r="L5" s="392" t="s">
        <v>7</v>
      </c>
      <c r="M5" s="392" t="s">
        <v>15</v>
      </c>
      <c r="N5" s="394" t="s">
        <v>126</v>
      </c>
      <c r="O5" s="394" t="s">
        <v>73</v>
      </c>
      <c r="P5" s="392" t="s">
        <v>12</v>
      </c>
      <c r="Q5" s="199" t="s">
        <v>88</v>
      </c>
      <c r="R5" s="199" t="s">
        <v>89</v>
      </c>
      <c r="S5" s="395" t="s">
        <v>12</v>
      </c>
      <c r="T5" s="260"/>
      <c r="U5" s="39" t="s">
        <v>2</v>
      </c>
      <c r="V5" s="40" t="s">
        <v>4</v>
      </c>
      <c r="W5" s="178" t="s">
        <v>86</v>
      </c>
      <c r="X5" s="178" t="s">
        <v>86</v>
      </c>
      <c r="Z5" s="176"/>
      <c r="AA5" s="45"/>
      <c r="AB5" s="21"/>
      <c r="AC5" s="16"/>
      <c r="AD5" s="20"/>
      <c r="AE5" s="397"/>
      <c r="AF5" s="397"/>
      <c r="AG5" s="397"/>
      <c r="AH5" s="397"/>
      <c r="AI5" s="398"/>
    </row>
    <row r="6" spans="1:35" ht="15" customHeight="1" thickBot="1">
      <c r="A6" s="34" t="s">
        <v>5</v>
      </c>
      <c r="B6" s="385"/>
      <c r="C6" s="278"/>
      <c r="D6" s="387"/>
      <c r="E6" s="387"/>
      <c r="F6" s="387"/>
      <c r="G6" s="389"/>
      <c r="H6" s="391"/>
      <c r="I6" s="393"/>
      <c r="J6" s="222"/>
      <c r="K6" s="393"/>
      <c r="L6" s="393"/>
      <c r="M6" s="393"/>
      <c r="N6" s="393"/>
      <c r="O6" s="393"/>
      <c r="P6" s="393"/>
      <c r="Q6" s="223" t="s">
        <v>87</v>
      </c>
      <c r="R6" s="223" t="s">
        <v>87</v>
      </c>
      <c r="S6" s="396"/>
      <c r="T6" s="2"/>
      <c r="U6" s="174" t="s">
        <v>3</v>
      </c>
      <c r="V6" s="175" t="s">
        <v>85</v>
      </c>
      <c r="W6" s="179">
        <v>1</v>
      </c>
      <c r="X6" s="179">
        <v>2</v>
      </c>
      <c r="Z6" s="177"/>
      <c r="AA6" s="19"/>
      <c r="AB6" s="22"/>
      <c r="AC6" s="17"/>
      <c r="AD6" s="59"/>
      <c r="AE6" s="46"/>
      <c r="AF6" s="18"/>
      <c r="AG6" s="18"/>
      <c r="AH6" s="399"/>
      <c r="AI6" s="400"/>
    </row>
    <row r="7" spans="1:28" ht="21" customHeight="1">
      <c r="A7" s="35"/>
      <c r="B7" s="73"/>
      <c r="C7" s="285"/>
      <c r="D7" s="27">
        <v>1</v>
      </c>
      <c r="E7" s="30" t="s">
        <v>23</v>
      </c>
      <c r="F7" s="47"/>
      <c r="G7" s="238" t="s">
        <v>97</v>
      </c>
      <c r="H7" s="47"/>
      <c r="I7" s="47"/>
      <c r="J7" s="218"/>
      <c r="K7" s="48"/>
      <c r="L7" s="48"/>
      <c r="M7" s="48"/>
      <c r="N7" s="48"/>
      <c r="O7" s="229"/>
      <c r="P7" s="48"/>
      <c r="Q7" s="224"/>
      <c r="R7" s="205"/>
      <c r="S7" s="49"/>
      <c r="T7" s="1"/>
      <c r="U7" s="39"/>
      <c r="V7" s="40"/>
      <c r="W7" s="188"/>
      <c r="X7" s="188"/>
      <c r="Y7" s="200"/>
      <c r="Z7" s="69" t="s">
        <v>160</v>
      </c>
      <c r="AA7" s="26"/>
      <c r="AB7" s="26"/>
    </row>
    <row r="8" spans="1:28" ht="13.5" thickBot="1">
      <c r="A8" s="35"/>
      <c r="B8" s="85" t="s">
        <v>27</v>
      </c>
      <c r="C8" s="286" t="s">
        <v>27</v>
      </c>
      <c r="D8" s="86" t="s">
        <v>16</v>
      </c>
      <c r="E8" s="87" t="s">
        <v>74</v>
      </c>
      <c r="F8" s="87" t="s">
        <v>13</v>
      </c>
      <c r="G8" s="231">
        <v>8</v>
      </c>
      <c r="H8" s="88"/>
      <c r="I8" s="88"/>
      <c r="J8" s="103">
        <v>348</v>
      </c>
      <c r="K8" s="89">
        <v>403.63</v>
      </c>
      <c r="L8" s="89"/>
      <c r="M8" s="89"/>
      <c r="N8" s="89">
        <f>G8*J8</f>
        <v>2784</v>
      </c>
      <c r="O8" s="213">
        <f>N8+(N8*23%)</f>
        <v>3424.32</v>
      </c>
      <c r="P8" s="89">
        <f>G8*K8</f>
        <v>3229.04</v>
      </c>
      <c r="Q8" s="89"/>
      <c r="R8" s="206"/>
      <c r="S8" s="117"/>
      <c r="T8" s="118"/>
      <c r="U8" s="119">
        <v>332.18</v>
      </c>
      <c r="V8" s="93">
        <f>U8+(U8*20.16/100)</f>
        <v>399.15</v>
      </c>
      <c r="W8" s="189">
        <v>3229.04</v>
      </c>
      <c r="X8" s="189"/>
      <c r="Y8" s="200"/>
      <c r="Z8" s="26"/>
      <c r="AA8" s="26"/>
      <c r="AB8" s="26"/>
    </row>
    <row r="9" spans="1:37" s="13" customFormat="1" ht="12.75" thickBot="1">
      <c r="A9" s="35"/>
      <c r="B9" s="108"/>
      <c r="C9" s="287"/>
      <c r="D9" s="109"/>
      <c r="E9" s="282" t="s">
        <v>111</v>
      </c>
      <c r="F9" s="110"/>
      <c r="G9" s="232"/>
      <c r="H9" s="111"/>
      <c r="I9" s="111"/>
      <c r="J9" s="220"/>
      <c r="K9" s="112">
        <f>V9</f>
        <v>0</v>
      </c>
      <c r="L9" s="112"/>
      <c r="M9" s="112"/>
      <c r="N9" s="112"/>
      <c r="O9" s="214"/>
      <c r="P9" s="112" t="s">
        <v>79</v>
      </c>
      <c r="Q9" s="112"/>
      <c r="R9" s="207"/>
      <c r="S9" s="113">
        <f>SUM(O8)</f>
        <v>3424.32</v>
      </c>
      <c r="T9" s="114"/>
      <c r="U9" s="115"/>
      <c r="V9" s="93"/>
      <c r="W9" s="190"/>
      <c r="X9" s="190"/>
      <c r="Y9" s="201"/>
      <c r="Z9" s="69" t="s">
        <v>8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13" customFormat="1" ht="12">
      <c r="A10" s="35"/>
      <c r="B10" s="60"/>
      <c r="C10" s="288"/>
      <c r="D10" s="41">
        <v>2</v>
      </c>
      <c r="E10" s="43" t="s">
        <v>40</v>
      </c>
      <c r="F10" s="42"/>
      <c r="G10" s="230"/>
      <c r="H10" s="52"/>
      <c r="I10" s="52"/>
      <c r="J10" s="218"/>
      <c r="K10" s="53">
        <f>V10</f>
        <v>0</v>
      </c>
      <c r="L10" s="53"/>
      <c r="M10" s="53"/>
      <c r="N10" s="53"/>
      <c r="O10" s="212"/>
      <c r="P10" s="53">
        <f>G10*K10</f>
        <v>0</v>
      </c>
      <c r="Q10" s="53"/>
      <c r="R10" s="208"/>
      <c r="S10" s="56"/>
      <c r="T10" s="55"/>
      <c r="U10" s="58"/>
      <c r="V10" s="93"/>
      <c r="W10" s="190"/>
      <c r="X10" s="190"/>
      <c r="Y10" s="201"/>
      <c r="Z10" s="69" t="s">
        <v>17</v>
      </c>
      <c r="AA10" s="69" t="s">
        <v>139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13" customFormat="1" ht="12">
      <c r="A11" s="35"/>
      <c r="B11" s="60"/>
      <c r="C11" s="286" t="s">
        <v>116</v>
      </c>
      <c r="D11" s="86" t="s">
        <v>17</v>
      </c>
      <c r="E11" s="87" t="s">
        <v>99</v>
      </c>
      <c r="F11" s="87"/>
      <c r="G11" s="231"/>
      <c r="H11" s="88"/>
      <c r="I11" s="88"/>
      <c r="J11" s="219"/>
      <c r="K11" s="89">
        <v>1.57</v>
      </c>
      <c r="L11" s="89"/>
      <c r="M11" s="89"/>
      <c r="N11" s="89"/>
      <c r="O11" s="213"/>
      <c r="P11" s="79">
        <f>G11*K11</f>
        <v>0</v>
      </c>
      <c r="Q11" s="79"/>
      <c r="R11" s="209"/>
      <c r="S11" s="90"/>
      <c r="T11" s="55"/>
      <c r="U11" s="58"/>
      <c r="V11" s="93"/>
      <c r="W11" s="190"/>
      <c r="X11" s="190"/>
      <c r="Y11" s="201"/>
      <c r="Z11" s="26"/>
      <c r="AA11" s="69" t="s">
        <v>138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13" customFormat="1" ht="12">
      <c r="A12" s="35"/>
      <c r="B12" s="60"/>
      <c r="C12" s="288"/>
      <c r="D12" s="95"/>
      <c r="E12" s="96" t="s">
        <v>100</v>
      </c>
      <c r="F12" s="96" t="s">
        <v>13</v>
      </c>
      <c r="G12" s="234">
        <v>400</v>
      </c>
      <c r="H12" s="97"/>
      <c r="I12" s="97"/>
      <c r="J12" s="283">
        <v>40.49</v>
      </c>
      <c r="K12" s="98"/>
      <c r="L12" s="98"/>
      <c r="M12" s="98"/>
      <c r="N12" s="53">
        <f>G12*J12</f>
        <v>16196</v>
      </c>
      <c r="O12" s="281">
        <f>N12+(N12*23%)</f>
        <v>19921.08</v>
      </c>
      <c r="P12" s="79"/>
      <c r="Q12" s="79"/>
      <c r="R12" s="209"/>
      <c r="S12" s="105"/>
      <c r="T12" s="55"/>
      <c r="U12" s="58"/>
      <c r="V12" s="93"/>
      <c r="W12" s="190"/>
      <c r="X12" s="190"/>
      <c r="Y12" s="201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13" customFormat="1" ht="12">
      <c r="A13" s="35"/>
      <c r="B13" s="75" t="s">
        <v>75</v>
      </c>
      <c r="C13" s="286" t="s">
        <v>117</v>
      </c>
      <c r="D13" s="86" t="s">
        <v>28</v>
      </c>
      <c r="E13" s="87" t="s">
        <v>48</v>
      </c>
      <c r="F13" s="87"/>
      <c r="G13" s="231"/>
      <c r="H13" s="88"/>
      <c r="I13" s="88"/>
      <c r="J13" s="239"/>
      <c r="K13" s="240">
        <f>V14</f>
        <v>0</v>
      </c>
      <c r="L13" s="240"/>
      <c r="M13" s="240"/>
      <c r="N13" s="240"/>
      <c r="O13" s="244"/>
      <c r="P13" s="79" t="e">
        <f>#REF!*#REF!</f>
        <v>#REF!</v>
      </c>
      <c r="Q13" s="79"/>
      <c r="R13" s="209"/>
      <c r="S13" s="80"/>
      <c r="T13" s="81"/>
      <c r="U13" s="82">
        <v>1.29</v>
      </c>
      <c r="V13" s="93">
        <f>U13+(U13*20.16/100)</f>
        <v>1.55</v>
      </c>
      <c r="W13" s="190">
        <v>6429.7</v>
      </c>
      <c r="X13" s="190"/>
      <c r="Y13" s="201"/>
      <c r="Z13" s="69" t="s">
        <v>28</v>
      </c>
      <c r="AA13" s="69" t="s">
        <v>140</v>
      </c>
      <c r="AB13" s="26"/>
      <c r="AC13" s="26"/>
      <c r="AD13" s="70"/>
      <c r="AE13" s="26"/>
      <c r="AF13" s="26"/>
      <c r="AG13" s="26"/>
      <c r="AH13" s="26"/>
      <c r="AI13" s="26"/>
      <c r="AJ13" s="26"/>
      <c r="AK13" s="26"/>
    </row>
    <row r="14" spans="1:37" s="13" customFormat="1" ht="12">
      <c r="A14" s="35"/>
      <c r="B14" s="85" t="s">
        <v>49</v>
      </c>
      <c r="C14" s="286" t="s">
        <v>118</v>
      </c>
      <c r="D14" s="44"/>
      <c r="E14" s="42" t="s">
        <v>29</v>
      </c>
      <c r="F14" s="42"/>
      <c r="G14" s="230"/>
      <c r="H14" s="52" t="e">
        <f>IF(#REF!=0,IF(B15=0,0,VLOOKUP(B15,#REF!,4)),"XXXX")</f>
        <v>#REF!</v>
      </c>
      <c r="I14" s="52" t="e">
        <f>IF(#REF!=0,IF(B15=0,0,VLOOKUP(B15,#REF!,5)),"XXXX")</f>
        <v>#REF!</v>
      </c>
      <c r="J14" s="243"/>
      <c r="K14" s="244">
        <f>V15</f>
        <v>0</v>
      </c>
      <c r="L14" s="244"/>
      <c r="M14" s="244"/>
      <c r="N14" s="244"/>
      <c r="O14" s="244"/>
      <c r="P14" s="240"/>
      <c r="Q14" s="240"/>
      <c r="R14" s="242"/>
      <c r="S14" s="90"/>
      <c r="T14" s="91"/>
      <c r="U14" s="92"/>
      <c r="V14" s="93"/>
      <c r="W14" s="190"/>
      <c r="X14" s="190"/>
      <c r="Y14" s="201"/>
      <c r="Z14" s="69"/>
      <c r="AA14" s="69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13" customFormat="1" ht="12">
      <c r="A15" s="35"/>
      <c r="B15" s="60"/>
      <c r="C15" s="288"/>
      <c r="D15" s="95"/>
      <c r="E15" s="96" t="s">
        <v>30</v>
      </c>
      <c r="F15" s="96" t="s">
        <v>31</v>
      </c>
      <c r="G15" s="234">
        <v>1888</v>
      </c>
      <c r="H15" s="97" t="e">
        <f>IF(#REF!=0,IF(B16=0,0,VLOOKUP(B16,#REF!,4)),"XXXX")</f>
        <v>#REF!</v>
      </c>
      <c r="I15" s="97" t="e">
        <f>IF(#REF!=0,IF(B16=0,0,VLOOKUP(B16,#REF!,5)),"XXXX")</f>
        <v>#REF!</v>
      </c>
      <c r="J15" s="246">
        <v>40.9</v>
      </c>
      <c r="K15" s="241">
        <v>38.75</v>
      </c>
      <c r="L15" s="241"/>
      <c r="M15" s="241"/>
      <c r="N15" s="53">
        <f>G15*J15</f>
        <v>77219.2</v>
      </c>
      <c r="O15" s="212">
        <f>N15+(N15*23%)</f>
        <v>94979.62</v>
      </c>
      <c r="P15" s="244">
        <f>G14*K14</f>
        <v>0</v>
      </c>
      <c r="Q15" s="244"/>
      <c r="R15" s="245"/>
      <c r="S15" s="56"/>
      <c r="T15" s="50"/>
      <c r="U15" s="58"/>
      <c r="V15" s="93"/>
      <c r="W15" s="190"/>
      <c r="X15" s="190"/>
      <c r="Y15" s="201"/>
      <c r="Z15" s="69" t="s">
        <v>22</v>
      </c>
      <c r="AA15" s="69" t="s">
        <v>141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13" customFormat="1" ht="12">
      <c r="A16" s="35"/>
      <c r="B16" s="94"/>
      <c r="C16" s="289"/>
      <c r="D16" s="44" t="s">
        <v>22</v>
      </c>
      <c r="E16" s="42" t="s">
        <v>103</v>
      </c>
      <c r="F16" s="42"/>
      <c r="G16" s="230"/>
      <c r="H16" s="52"/>
      <c r="I16" s="52"/>
      <c r="J16" s="243"/>
      <c r="K16" s="244">
        <f>V17</f>
        <v>0</v>
      </c>
      <c r="L16" s="244"/>
      <c r="M16" s="244"/>
      <c r="N16" s="240"/>
      <c r="O16" s="244"/>
      <c r="P16" s="241">
        <f>G15*K15</f>
        <v>73160</v>
      </c>
      <c r="Q16" s="241">
        <f>P16-W16</f>
        <v>43100.36</v>
      </c>
      <c r="R16" s="247"/>
      <c r="S16" s="99"/>
      <c r="T16" s="100"/>
      <c r="U16" s="101">
        <v>35.25</v>
      </c>
      <c r="V16" s="93">
        <f>U16+(U16*20.16/100)</f>
        <v>42.36</v>
      </c>
      <c r="W16" s="190">
        <v>30059.64</v>
      </c>
      <c r="X16" s="190"/>
      <c r="Y16" s="201"/>
      <c r="Z16" s="69"/>
      <c r="AA16" s="69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13" customFormat="1" ht="12">
      <c r="A17" s="35"/>
      <c r="B17" s="60" t="s">
        <v>54</v>
      </c>
      <c r="C17" s="286" t="s">
        <v>119</v>
      </c>
      <c r="D17" s="44"/>
      <c r="E17" s="148" t="s">
        <v>104</v>
      </c>
      <c r="F17" s="42" t="s">
        <v>55</v>
      </c>
      <c r="G17" s="230">
        <v>504</v>
      </c>
      <c r="H17" s="52"/>
      <c r="I17" s="52"/>
      <c r="J17" s="246">
        <v>110.49</v>
      </c>
      <c r="K17" s="244">
        <v>87.52</v>
      </c>
      <c r="L17" s="244"/>
      <c r="M17" s="244"/>
      <c r="N17" s="53">
        <f>G17*J17</f>
        <v>55686.96</v>
      </c>
      <c r="O17" s="212">
        <f>N17+(N17*23%)</f>
        <v>68494.96</v>
      </c>
      <c r="P17" s="244"/>
      <c r="Q17" s="244"/>
      <c r="R17" s="245"/>
      <c r="S17" s="56"/>
      <c r="T17" s="50"/>
      <c r="U17" s="58"/>
      <c r="V17" s="93"/>
      <c r="W17" s="190"/>
      <c r="X17" s="190"/>
      <c r="Y17" s="201"/>
      <c r="Z17" s="69" t="s">
        <v>41</v>
      </c>
      <c r="AA17" s="69" t="s">
        <v>143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13" customFormat="1" ht="12">
      <c r="A18" s="35"/>
      <c r="B18" s="60"/>
      <c r="C18" s="288"/>
      <c r="D18" s="102" t="s">
        <v>41</v>
      </c>
      <c r="E18" s="87" t="s">
        <v>72</v>
      </c>
      <c r="F18" s="103"/>
      <c r="G18" s="231"/>
      <c r="H18" s="103"/>
      <c r="I18" s="103"/>
      <c r="J18" s="239"/>
      <c r="K18" s="240">
        <f>V19</f>
        <v>0</v>
      </c>
      <c r="L18" s="240"/>
      <c r="M18" s="240"/>
      <c r="N18" s="240"/>
      <c r="O18" s="244"/>
      <c r="P18" s="244">
        <f aca="true" t="shared" si="0" ref="P18:P30">G17*K17</f>
        <v>44110.08</v>
      </c>
      <c r="Q18" s="244">
        <f>P18-X18</f>
        <v>-21089.92</v>
      </c>
      <c r="R18" s="247"/>
      <c r="S18" s="56"/>
      <c r="T18" s="50"/>
      <c r="U18" s="58">
        <v>70.84</v>
      </c>
      <c r="V18" s="93">
        <f>U18+(U18*20.16/100)</f>
        <v>85.12</v>
      </c>
      <c r="W18" s="190"/>
      <c r="X18" s="190">
        <v>65200</v>
      </c>
      <c r="Y18" s="201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13" customFormat="1" ht="12">
      <c r="A19" s="35"/>
      <c r="B19" s="85" t="s">
        <v>90</v>
      </c>
      <c r="C19" s="286" t="s">
        <v>120</v>
      </c>
      <c r="D19" s="104"/>
      <c r="E19" s="96" t="s">
        <v>142</v>
      </c>
      <c r="F19" s="96" t="s">
        <v>61</v>
      </c>
      <c r="G19" s="234">
        <v>15120</v>
      </c>
      <c r="H19" s="97"/>
      <c r="I19" s="97"/>
      <c r="J19" s="246">
        <v>0.63</v>
      </c>
      <c r="K19" s="241">
        <v>1.36</v>
      </c>
      <c r="L19" s="241"/>
      <c r="M19" s="241"/>
      <c r="N19" s="53">
        <f>G19*J19</f>
        <v>9525.6</v>
      </c>
      <c r="O19" s="212">
        <f>N19+(N19*23%)</f>
        <v>11716.49</v>
      </c>
      <c r="P19" s="240">
        <f t="shared" si="0"/>
        <v>0</v>
      </c>
      <c r="Q19" s="240"/>
      <c r="R19" s="242"/>
      <c r="S19" s="90"/>
      <c r="T19" s="91"/>
      <c r="U19" s="92"/>
      <c r="V19" s="93"/>
      <c r="W19" s="190"/>
      <c r="X19" s="190"/>
      <c r="Y19" s="201"/>
      <c r="Z19" s="69" t="s">
        <v>42</v>
      </c>
      <c r="AA19" s="69" t="s">
        <v>144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13" customFormat="1" ht="12">
      <c r="A20" s="35"/>
      <c r="B20" s="74"/>
      <c r="C20" s="290"/>
      <c r="D20" s="65" t="s">
        <v>42</v>
      </c>
      <c r="E20" s="12" t="s">
        <v>95</v>
      </c>
      <c r="F20" s="47" t="s">
        <v>36</v>
      </c>
      <c r="G20" s="230">
        <v>1680</v>
      </c>
      <c r="H20" s="47"/>
      <c r="I20" s="47"/>
      <c r="J20" s="47">
        <v>6.29</v>
      </c>
      <c r="K20" s="244">
        <v>13.99</v>
      </c>
      <c r="L20" s="244"/>
      <c r="M20" s="244"/>
      <c r="N20" s="89">
        <f>G20*J20</f>
        <v>10567.2</v>
      </c>
      <c r="O20" s="213">
        <f>N20+(N20*23%)</f>
        <v>12997.66</v>
      </c>
      <c r="P20" s="241">
        <f t="shared" si="0"/>
        <v>20563.2</v>
      </c>
      <c r="Q20" s="241">
        <f>P20-X20</f>
        <v>-14636.8</v>
      </c>
      <c r="R20" s="247"/>
      <c r="S20" s="105"/>
      <c r="T20" s="100"/>
      <c r="U20" s="101">
        <v>0.72</v>
      </c>
      <c r="V20" s="93">
        <f>U20+(U20*20.16/100)</f>
        <v>0.87</v>
      </c>
      <c r="W20" s="190"/>
      <c r="X20" s="190">
        <v>35200</v>
      </c>
      <c r="Y20" s="201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3" customFormat="1" ht="12">
      <c r="A21" s="35"/>
      <c r="B21" s="73" t="s">
        <v>96</v>
      </c>
      <c r="C21" s="286" t="s">
        <v>59</v>
      </c>
      <c r="D21" s="226" t="s">
        <v>43</v>
      </c>
      <c r="E21" s="227" t="s">
        <v>137</v>
      </c>
      <c r="F21" s="228" t="s">
        <v>55</v>
      </c>
      <c r="G21" s="233">
        <v>289.44</v>
      </c>
      <c r="H21" s="228"/>
      <c r="I21" s="228"/>
      <c r="J21" s="248">
        <v>1133.88</v>
      </c>
      <c r="K21" s="249"/>
      <c r="L21" s="249"/>
      <c r="M21" s="249"/>
      <c r="N21" s="79">
        <f>G21*J21</f>
        <v>328190.23</v>
      </c>
      <c r="O21" s="215">
        <f>N21+(N21*23%)</f>
        <v>403673.98</v>
      </c>
      <c r="P21" s="244">
        <f t="shared" si="0"/>
        <v>23503.2</v>
      </c>
      <c r="Q21" s="244">
        <f>P21</f>
        <v>23503.2</v>
      </c>
      <c r="R21" s="245"/>
      <c r="S21" s="56"/>
      <c r="T21" s="50"/>
      <c r="U21" s="58">
        <v>4.13</v>
      </c>
      <c r="V21" s="93">
        <f>U21+(U21*20.16/100)</f>
        <v>4.96</v>
      </c>
      <c r="W21" s="190"/>
      <c r="X21" s="221">
        <v>17250</v>
      </c>
      <c r="Y21" s="201"/>
      <c r="Z21" s="69" t="s">
        <v>43</v>
      </c>
      <c r="AA21" s="69" t="s">
        <v>154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13" customFormat="1" ht="12">
      <c r="A22" s="35"/>
      <c r="B22" s="73"/>
      <c r="C22" s="286" t="s">
        <v>91</v>
      </c>
      <c r="D22" s="44" t="s">
        <v>44</v>
      </c>
      <c r="E22" s="42" t="s">
        <v>93</v>
      </c>
      <c r="F22" s="42"/>
      <c r="G22" s="230"/>
      <c r="H22" s="47"/>
      <c r="I22" s="47"/>
      <c r="J22" s="243"/>
      <c r="K22" s="244"/>
      <c r="L22" s="244"/>
      <c r="M22" s="244"/>
      <c r="N22" s="244"/>
      <c r="O22" s="244"/>
      <c r="P22" s="249"/>
      <c r="Q22" s="249"/>
      <c r="R22" s="250"/>
      <c r="S22" s="80"/>
      <c r="T22" s="50"/>
      <c r="U22" s="58"/>
      <c r="V22" s="93"/>
      <c r="W22" s="190"/>
      <c r="X22" s="221"/>
      <c r="Y22" s="201"/>
      <c r="Z22" s="26"/>
      <c r="AA22" s="69" t="s">
        <v>145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13" customFormat="1" ht="12">
      <c r="A23" s="35"/>
      <c r="B23" s="73"/>
      <c r="C23" s="286" t="s">
        <v>120</v>
      </c>
      <c r="D23" s="44"/>
      <c r="E23" s="42" t="s">
        <v>130</v>
      </c>
      <c r="F23" s="42" t="s">
        <v>61</v>
      </c>
      <c r="G23" s="230">
        <f>G21*35</f>
        <v>10130.4</v>
      </c>
      <c r="H23" s="47"/>
      <c r="I23" s="47"/>
      <c r="J23" s="243">
        <v>0.63</v>
      </c>
      <c r="K23" s="244"/>
      <c r="L23" s="244"/>
      <c r="M23" s="244"/>
      <c r="N23" s="244">
        <f>G23*J23</f>
        <v>6382.15</v>
      </c>
      <c r="O23" s="215">
        <f>N23+(N23*23%)</f>
        <v>7850.04</v>
      </c>
      <c r="P23" s="244"/>
      <c r="Q23" s="244"/>
      <c r="R23" s="245"/>
      <c r="S23" s="56"/>
      <c r="T23" s="50"/>
      <c r="U23" s="58"/>
      <c r="V23" s="93"/>
      <c r="W23" s="190"/>
      <c r="X23" s="221"/>
      <c r="Y23" s="201"/>
      <c r="Z23" s="69"/>
      <c r="AA23" s="69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13" customFormat="1" ht="12">
      <c r="A24" s="35"/>
      <c r="B24" s="73"/>
      <c r="C24" s="285"/>
      <c r="D24" s="226" t="s">
        <v>112</v>
      </c>
      <c r="E24" s="227" t="s">
        <v>106</v>
      </c>
      <c r="F24" s="228" t="s">
        <v>36</v>
      </c>
      <c r="G24" s="233">
        <f>P4*2</f>
        <v>22656</v>
      </c>
      <c r="H24" s="228"/>
      <c r="I24" s="228"/>
      <c r="J24" s="248">
        <v>3.77</v>
      </c>
      <c r="K24" s="249">
        <v>2.27</v>
      </c>
      <c r="L24" s="249"/>
      <c r="M24" s="249"/>
      <c r="N24" s="89">
        <f>G24*J24</f>
        <v>85413.12</v>
      </c>
      <c r="O24" s="213">
        <f>N24+(N24*23%)</f>
        <v>105058.14</v>
      </c>
      <c r="P24" s="244"/>
      <c r="Q24" s="244"/>
      <c r="R24" s="245"/>
      <c r="S24" s="56"/>
      <c r="T24" s="50"/>
      <c r="U24" s="58"/>
      <c r="V24" s="93"/>
      <c r="W24" s="190"/>
      <c r="X24" s="221"/>
      <c r="Y24" s="201"/>
      <c r="Z24" s="69" t="s">
        <v>44</v>
      </c>
      <c r="AA24" s="69" t="s">
        <v>156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13" customFormat="1" ht="12">
      <c r="A25" s="35"/>
      <c r="B25" s="225" t="s">
        <v>92</v>
      </c>
      <c r="C25" s="286" t="s">
        <v>121</v>
      </c>
      <c r="D25" s="102" t="s">
        <v>113</v>
      </c>
      <c r="E25" s="107" t="s">
        <v>58</v>
      </c>
      <c r="F25" s="103"/>
      <c r="G25" s="231"/>
      <c r="H25" s="103"/>
      <c r="I25" s="103"/>
      <c r="J25" s="239"/>
      <c r="K25" s="240">
        <f>V26</f>
        <v>0</v>
      </c>
      <c r="L25" s="240"/>
      <c r="M25" s="240"/>
      <c r="N25" s="240"/>
      <c r="O25" s="240"/>
      <c r="P25" s="249">
        <f>G24*K24</f>
        <v>51429.12</v>
      </c>
      <c r="Q25" s="249">
        <f>P25</f>
        <v>51429.12</v>
      </c>
      <c r="R25" s="250"/>
      <c r="S25" s="80"/>
      <c r="T25" s="50"/>
      <c r="U25" s="58"/>
      <c r="V25" s="93"/>
      <c r="W25" s="190"/>
      <c r="X25" s="221"/>
      <c r="Y25" s="201"/>
      <c r="Z25" s="69"/>
      <c r="AA25" s="69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s="13" customFormat="1" ht="12">
      <c r="A26" s="35"/>
      <c r="B26" s="106" t="s">
        <v>91</v>
      </c>
      <c r="C26" s="286" t="s">
        <v>91</v>
      </c>
      <c r="D26" s="65"/>
      <c r="E26" s="12" t="s">
        <v>56</v>
      </c>
      <c r="F26" s="12"/>
      <c r="G26" s="235"/>
      <c r="H26" s="12"/>
      <c r="I26" s="12"/>
      <c r="J26" s="251"/>
      <c r="K26" s="244">
        <f>V27</f>
        <v>0</v>
      </c>
      <c r="L26" s="252"/>
      <c r="M26" s="252"/>
      <c r="N26" s="252"/>
      <c r="O26" s="244"/>
      <c r="P26" s="240">
        <f t="shared" si="0"/>
        <v>0</v>
      </c>
      <c r="Q26" s="240"/>
      <c r="R26" s="242"/>
      <c r="S26" s="90"/>
      <c r="T26" s="91"/>
      <c r="U26" s="92"/>
      <c r="V26" s="93"/>
      <c r="W26" s="190"/>
      <c r="X26" s="190"/>
      <c r="Y26" s="201"/>
      <c r="Z26" s="69" t="s">
        <v>112</v>
      </c>
      <c r="AA26" s="69" t="s">
        <v>157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s="13" customFormat="1" ht="12">
      <c r="A27" s="35"/>
      <c r="B27" s="217">
        <v>95995</v>
      </c>
      <c r="C27" s="291"/>
      <c r="D27" s="95"/>
      <c r="E27" s="96" t="s">
        <v>57</v>
      </c>
      <c r="F27" s="96" t="s">
        <v>55</v>
      </c>
      <c r="G27" s="234">
        <v>453.12</v>
      </c>
      <c r="H27" s="97"/>
      <c r="I27" s="97"/>
      <c r="J27" s="246">
        <v>1133.88</v>
      </c>
      <c r="K27" s="241">
        <v>1117.83</v>
      </c>
      <c r="L27" s="241"/>
      <c r="M27" s="241"/>
      <c r="N27" s="98">
        <f>G27*J27</f>
        <v>513783.71</v>
      </c>
      <c r="O27" s="281">
        <f>N27+(N27*23%)</f>
        <v>631953.96</v>
      </c>
      <c r="P27" s="244">
        <f t="shared" si="0"/>
        <v>0</v>
      </c>
      <c r="Q27" s="244"/>
      <c r="R27" s="245"/>
      <c r="S27" s="56"/>
      <c r="T27" s="50"/>
      <c r="U27" s="58"/>
      <c r="V27" s="93"/>
      <c r="W27" s="190"/>
      <c r="X27" s="190"/>
      <c r="Y27" s="201"/>
      <c r="Z27" s="26"/>
      <c r="AA27" s="376" t="s">
        <v>158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13" customFormat="1" ht="12">
      <c r="A28" s="35"/>
      <c r="B28" s="94"/>
      <c r="C28" s="289"/>
      <c r="D28" s="44" t="s">
        <v>114</v>
      </c>
      <c r="E28" s="42" t="s">
        <v>93</v>
      </c>
      <c r="F28" s="42"/>
      <c r="G28" s="230"/>
      <c r="H28" s="52"/>
      <c r="I28" s="52"/>
      <c r="J28" s="243"/>
      <c r="K28" s="244">
        <f>V29</f>
        <v>0</v>
      </c>
      <c r="L28" s="244"/>
      <c r="M28" s="244"/>
      <c r="N28" s="244"/>
      <c r="O28" s="240"/>
      <c r="P28" s="241">
        <f t="shared" si="0"/>
        <v>506511.13</v>
      </c>
      <c r="Q28" s="241">
        <f>P28</f>
        <v>506511.13</v>
      </c>
      <c r="R28" s="247"/>
      <c r="S28" s="99"/>
      <c r="T28" s="100"/>
      <c r="U28" s="101">
        <v>635.62</v>
      </c>
      <c r="V28" s="93">
        <f>U28+(U28*20.16/100)</f>
        <v>763.76</v>
      </c>
      <c r="W28" s="191"/>
      <c r="X28" s="191"/>
      <c r="Y28" s="202"/>
      <c r="Z28" s="69" t="s">
        <v>113</v>
      </c>
      <c r="AA28" s="69" t="s">
        <v>146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s="13" customFormat="1" ht="12.75" thickBot="1">
      <c r="A29" s="35"/>
      <c r="B29" s="60" t="s">
        <v>60</v>
      </c>
      <c r="C29" s="286" t="s">
        <v>120</v>
      </c>
      <c r="D29" s="44"/>
      <c r="E29" s="42" t="s">
        <v>130</v>
      </c>
      <c r="F29" s="42" t="s">
        <v>61</v>
      </c>
      <c r="G29" s="230">
        <f>G27*35</f>
        <v>15859.2</v>
      </c>
      <c r="H29" s="52"/>
      <c r="I29" s="52"/>
      <c r="J29" s="246">
        <v>0.63</v>
      </c>
      <c r="K29" s="244">
        <v>0.59</v>
      </c>
      <c r="L29" s="244"/>
      <c r="M29" s="244"/>
      <c r="N29" s="279">
        <f>G29*J29</f>
        <v>9991.3</v>
      </c>
      <c r="O29" s="281">
        <f>N29+(N29*23%)</f>
        <v>12289.3</v>
      </c>
      <c r="P29" s="244">
        <f t="shared" si="0"/>
        <v>0</v>
      </c>
      <c r="Q29" s="244"/>
      <c r="R29" s="245"/>
      <c r="S29" s="56"/>
      <c r="T29" s="50"/>
      <c r="U29" s="58"/>
      <c r="V29" s="93"/>
      <c r="W29" s="190"/>
      <c r="X29" s="190"/>
      <c r="Y29" s="201"/>
      <c r="Z29" s="69" t="s">
        <v>114</v>
      </c>
      <c r="AA29" s="69" t="s">
        <v>155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s="13" customFormat="1" ht="12.75" thickBot="1">
      <c r="A30" s="35"/>
      <c r="B30" s="60">
        <v>93593</v>
      </c>
      <c r="C30" s="288"/>
      <c r="D30" s="109"/>
      <c r="E30" s="110"/>
      <c r="F30" s="110"/>
      <c r="G30" s="232"/>
      <c r="H30" s="111"/>
      <c r="I30" s="111"/>
      <c r="J30" s="253"/>
      <c r="K30" s="254">
        <f>V31</f>
        <v>0</v>
      </c>
      <c r="L30" s="254"/>
      <c r="M30" s="254"/>
      <c r="N30" s="254"/>
      <c r="O30" s="254"/>
      <c r="P30" s="244">
        <f t="shared" si="0"/>
        <v>9356.93</v>
      </c>
      <c r="Q30" s="244">
        <f>P30</f>
        <v>9356.93</v>
      </c>
      <c r="R30" s="247"/>
      <c r="S30" s="54"/>
      <c r="T30" s="50"/>
      <c r="U30" s="58">
        <v>0.97</v>
      </c>
      <c r="V30" s="93">
        <f>U30+(U30*20.16/100)</f>
        <v>1.17</v>
      </c>
      <c r="W30" s="190"/>
      <c r="X30" s="190"/>
      <c r="Y30" s="201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13" customFormat="1" ht="12.75" thickBot="1">
      <c r="A31" s="35"/>
      <c r="B31" s="108"/>
      <c r="C31" s="287"/>
      <c r="D31" s="41">
        <v>3</v>
      </c>
      <c r="E31" s="43" t="s">
        <v>37</v>
      </c>
      <c r="F31" s="42"/>
      <c r="G31" s="230"/>
      <c r="H31" s="52"/>
      <c r="I31" s="52"/>
      <c r="J31" s="243"/>
      <c r="K31" s="244">
        <f>V32</f>
        <v>0</v>
      </c>
      <c r="L31" s="244"/>
      <c r="M31" s="244"/>
      <c r="N31" s="244"/>
      <c r="O31" s="241"/>
      <c r="P31" s="254" t="s">
        <v>79</v>
      </c>
      <c r="Q31" s="254"/>
      <c r="R31" s="255"/>
      <c r="S31" s="113">
        <f>SUM(O11:O29)</f>
        <v>1368935.23</v>
      </c>
      <c r="T31" s="114"/>
      <c r="U31" s="115"/>
      <c r="V31" s="93"/>
      <c r="W31" s="190"/>
      <c r="X31" s="190"/>
      <c r="Y31" s="201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s="13" customFormat="1" ht="12">
      <c r="A32" s="35"/>
      <c r="B32" s="60"/>
      <c r="C32" s="288"/>
      <c r="D32" s="120" t="s">
        <v>18</v>
      </c>
      <c r="E32" s="87" t="s">
        <v>51</v>
      </c>
      <c r="F32" s="87"/>
      <c r="G32" s="231"/>
      <c r="H32" s="88"/>
      <c r="I32" s="88"/>
      <c r="J32" s="239"/>
      <c r="K32" s="240">
        <f>V33</f>
        <v>0</v>
      </c>
      <c r="L32" s="240"/>
      <c r="M32" s="240"/>
      <c r="N32" s="240"/>
      <c r="O32" s="240"/>
      <c r="P32" s="244"/>
      <c r="Q32" s="244"/>
      <c r="R32" s="245"/>
      <c r="S32" s="56"/>
      <c r="T32" s="50"/>
      <c r="U32" s="58"/>
      <c r="V32" s="93"/>
      <c r="W32" s="190"/>
      <c r="X32" s="190"/>
      <c r="Y32" s="201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13" customFormat="1" ht="12">
      <c r="A33" s="35"/>
      <c r="B33" s="85" t="s">
        <v>62</v>
      </c>
      <c r="C33" s="286" t="s">
        <v>62</v>
      </c>
      <c r="D33" s="41"/>
      <c r="E33" s="42" t="s">
        <v>52</v>
      </c>
      <c r="F33" s="42"/>
      <c r="G33" s="230"/>
      <c r="H33" s="52"/>
      <c r="I33" s="52"/>
      <c r="J33" s="243"/>
      <c r="K33" s="244">
        <f>V34</f>
        <v>0</v>
      </c>
      <c r="L33" s="244"/>
      <c r="M33" s="244"/>
      <c r="N33" s="244"/>
      <c r="O33" s="244"/>
      <c r="P33" s="240"/>
      <c r="Q33" s="240"/>
      <c r="R33" s="242"/>
      <c r="S33" s="90"/>
      <c r="T33" s="91"/>
      <c r="U33" s="92"/>
      <c r="V33" s="93"/>
      <c r="W33" s="190"/>
      <c r="X33" s="190"/>
      <c r="Y33" s="201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s="13" customFormat="1" ht="12">
      <c r="A34" s="35"/>
      <c r="B34" s="60"/>
      <c r="C34" s="288"/>
      <c r="D34" s="41"/>
      <c r="E34" s="42" t="s">
        <v>53</v>
      </c>
      <c r="F34" s="42"/>
      <c r="G34" s="230"/>
      <c r="H34" s="52"/>
      <c r="I34" s="52"/>
      <c r="J34" s="243"/>
      <c r="K34" s="244">
        <f>V35</f>
        <v>0</v>
      </c>
      <c r="L34" s="244"/>
      <c r="M34" s="244"/>
      <c r="N34" s="244"/>
      <c r="O34" s="244"/>
      <c r="P34" s="244"/>
      <c r="Q34" s="244"/>
      <c r="R34" s="245"/>
      <c r="S34" s="56"/>
      <c r="T34" s="50"/>
      <c r="U34" s="58"/>
      <c r="V34" s="93"/>
      <c r="W34" s="190"/>
      <c r="X34" s="190"/>
      <c r="Y34" s="201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s="13" customFormat="1" ht="12">
      <c r="A35" s="35"/>
      <c r="B35" s="60"/>
      <c r="C35" s="288"/>
      <c r="D35" s="95"/>
      <c r="E35" s="96" t="s">
        <v>63</v>
      </c>
      <c r="F35" s="121" t="s">
        <v>55</v>
      </c>
      <c r="G35" s="234">
        <v>100</v>
      </c>
      <c r="H35" s="97"/>
      <c r="I35" s="97"/>
      <c r="J35" s="246">
        <v>6.54</v>
      </c>
      <c r="K35" s="241">
        <v>6.78</v>
      </c>
      <c r="L35" s="241"/>
      <c r="M35" s="241"/>
      <c r="N35" s="241">
        <f>G35*J35</f>
        <v>654</v>
      </c>
      <c r="O35" s="281">
        <f>N35+(N35*23%)</f>
        <v>804.42</v>
      </c>
      <c r="P35" s="244"/>
      <c r="Q35" s="244"/>
      <c r="R35" s="245"/>
      <c r="S35" s="56"/>
      <c r="T35" s="50"/>
      <c r="U35" s="58"/>
      <c r="V35" s="93"/>
      <c r="W35" s="190"/>
      <c r="X35" s="190"/>
      <c r="Y35" s="201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s="13" customFormat="1" ht="12">
      <c r="A36" s="35"/>
      <c r="B36" s="94"/>
      <c r="C36" s="289"/>
      <c r="D36" s="44" t="s">
        <v>19</v>
      </c>
      <c r="E36" s="42" t="s">
        <v>65</v>
      </c>
      <c r="F36" s="57" t="s">
        <v>55</v>
      </c>
      <c r="G36" s="230">
        <v>60</v>
      </c>
      <c r="H36" s="52"/>
      <c r="I36" s="52"/>
      <c r="J36" s="243">
        <v>42.66</v>
      </c>
      <c r="K36" s="244">
        <v>36.7</v>
      </c>
      <c r="L36" s="244"/>
      <c r="M36" s="244"/>
      <c r="N36" s="241">
        <f>G36*J36</f>
        <v>2559.6</v>
      </c>
      <c r="O36" s="213">
        <f>N36+(N36*23%)</f>
        <v>3148.31</v>
      </c>
      <c r="P36" s="241">
        <f>G35*K35</f>
        <v>678</v>
      </c>
      <c r="Q36" s="241"/>
      <c r="R36" s="247"/>
      <c r="S36" s="105"/>
      <c r="T36" s="100"/>
      <c r="U36" s="101">
        <v>5.58</v>
      </c>
      <c r="V36" s="93">
        <f>U36+(U36*20.16/100)</f>
        <v>6.7</v>
      </c>
      <c r="W36" s="190">
        <v>976.32</v>
      </c>
      <c r="X36" s="190"/>
      <c r="Y36" s="201"/>
      <c r="Z36" s="69" t="s">
        <v>18</v>
      </c>
      <c r="AA36" s="69" t="s">
        <v>147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13" customFormat="1" ht="12">
      <c r="A37" s="35"/>
      <c r="B37" s="60" t="s">
        <v>64</v>
      </c>
      <c r="C37" s="286" t="s">
        <v>64</v>
      </c>
      <c r="D37" s="76" t="s">
        <v>34</v>
      </c>
      <c r="E37" s="77" t="s">
        <v>78</v>
      </c>
      <c r="F37" s="83" t="s">
        <v>77</v>
      </c>
      <c r="G37" s="233">
        <v>100</v>
      </c>
      <c r="H37" s="78"/>
      <c r="I37" s="78"/>
      <c r="J37" s="248">
        <v>124.06</v>
      </c>
      <c r="K37" s="249">
        <v>112.26</v>
      </c>
      <c r="L37" s="249"/>
      <c r="M37" s="249"/>
      <c r="N37" s="241">
        <f>G37*J37</f>
        <v>12406</v>
      </c>
      <c r="O37" s="213">
        <f>N37+(N37*23%)</f>
        <v>15259.38</v>
      </c>
      <c r="P37" s="244">
        <f>G36*K36</f>
        <v>2202</v>
      </c>
      <c r="Q37" s="244"/>
      <c r="R37" s="245"/>
      <c r="S37" s="56"/>
      <c r="T37" s="50"/>
      <c r="U37" s="58">
        <v>30.21</v>
      </c>
      <c r="V37" s="93">
        <f>U37+(U37*20.16/100)</f>
        <v>36.3</v>
      </c>
      <c r="W37" s="190">
        <v>3170.88</v>
      </c>
      <c r="X37" s="190"/>
      <c r="Y37" s="201"/>
      <c r="Z37" s="69" t="s">
        <v>19</v>
      </c>
      <c r="AA37" s="69" t="s">
        <v>148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s="13" customFormat="1" ht="12" customHeight="1">
      <c r="A38" s="35"/>
      <c r="B38" s="75" t="s">
        <v>50</v>
      </c>
      <c r="C38" s="286" t="s">
        <v>50</v>
      </c>
      <c r="D38" s="86" t="s">
        <v>35</v>
      </c>
      <c r="E38" s="87" t="s">
        <v>124</v>
      </c>
      <c r="F38" s="87"/>
      <c r="G38" s="231"/>
      <c r="H38" s="88"/>
      <c r="I38" s="88"/>
      <c r="J38" s="239"/>
      <c r="K38" s="240">
        <f>V39</f>
        <v>0</v>
      </c>
      <c r="L38" s="240"/>
      <c r="M38" s="240"/>
      <c r="N38" s="240"/>
      <c r="O38" s="240"/>
      <c r="P38" s="249">
        <f>G37*K37</f>
        <v>11226</v>
      </c>
      <c r="Q38" s="249"/>
      <c r="R38" s="250"/>
      <c r="S38" s="80"/>
      <c r="T38" s="81">
        <v>5.2</v>
      </c>
      <c r="U38" s="82">
        <v>92.39</v>
      </c>
      <c r="V38" s="93">
        <f>U38+(U38*20.16/100)</f>
        <v>111.02</v>
      </c>
      <c r="W38" s="190">
        <v>26942.4</v>
      </c>
      <c r="X38" s="190"/>
      <c r="Y38" s="201"/>
      <c r="Z38" s="69" t="s">
        <v>34</v>
      </c>
      <c r="AA38" s="69" t="s">
        <v>149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s="13" customFormat="1" ht="12.75" thickBot="1">
      <c r="A39" s="35"/>
      <c r="B39" s="85" t="s">
        <v>32</v>
      </c>
      <c r="C39" s="286" t="s">
        <v>123</v>
      </c>
      <c r="D39" s="122"/>
      <c r="E39" s="96" t="s">
        <v>33</v>
      </c>
      <c r="F39" s="96" t="s">
        <v>39</v>
      </c>
      <c r="G39" s="234">
        <v>10</v>
      </c>
      <c r="H39" s="97"/>
      <c r="I39" s="97"/>
      <c r="J39" s="283">
        <v>1119.49</v>
      </c>
      <c r="K39" s="241">
        <v>727.07</v>
      </c>
      <c r="L39" s="241"/>
      <c r="M39" s="241"/>
      <c r="N39" s="241">
        <f>G39*J39</f>
        <v>11194.9</v>
      </c>
      <c r="O39" s="212">
        <f>N39+(N39*23%)</f>
        <v>13769.73</v>
      </c>
      <c r="P39" s="240">
        <f>G38*K38</f>
        <v>0</v>
      </c>
      <c r="Q39" s="240"/>
      <c r="R39" s="242"/>
      <c r="S39" s="90"/>
      <c r="T39" s="91"/>
      <c r="U39" s="92"/>
      <c r="V39" s="93"/>
      <c r="W39" s="190"/>
      <c r="X39" s="190"/>
      <c r="Y39" s="20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s="13" customFormat="1" ht="12.75" thickBot="1">
      <c r="A40" s="35"/>
      <c r="B40" s="94"/>
      <c r="C40" s="289"/>
      <c r="D40" s="127"/>
      <c r="E40" s="128"/>
      <c r="F40" s="129"/>
      <c r="G40" s="232"/>
      <c r="H40" s="129"/>
      <c r="I40" s="129"/>
      <c r="J40" s="253"/>
      <c r="K40" s="254">
        <f>V41</f>
        <v>0</v>
      </c>
      <c r="L40" s="254"/>
      <c r="M40" s="254"/>
      <c r="N40" s="254"/>
      <c r="O40" s="254"/>
      <c r="P40" s="241">
        <f>G39*K39</f>
        <v>7270.7</v>
      </c>
      <c r="Q40" s="241"/>
      <c r="R40" s="247"/>
      <c r="S40" s="105"/>
      <c r="T40" s="100"/>
      <c r="U40" s="123">
        <v>598.36</v>
      </c>
      <c r="V40" s="93">
        <f>U40+(U40*20.16/100)</f>
        <v>718.99</v>
      </c>
      <c r="W40" s="190"/>
      <c r="X40" s="190">
        <v>4362.42</v>
      </c>
      <c r="Y40" s="201"/>
      <c r="Z40" s="69" t="s">
        <v>35</v>
      </c>
      <c r="AA40" s="69" t="s">
        <v>150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s="13" customFormat="1" ht="12.75" thickBot="1">
      <c r="A41" s="35"/>
      <c r="B41" s="126"/>
      <c r="C41" s="292"/>
      <c r="D41" s="27">
        <v>4</v>
      </c>
      <c r="E41" s="61" t="s">
        <v>38</v>
      </c>
      <c r="F41" s="47"/>
      <c r="G41" s="230"/>
      <c r="H41" s="47"/>
      <c r="I41" s="47"/>
      <c r="J41" s="243"/>
      <c r="K41" s="244">
        <f>V42</f>
        <v>0</v>
      </c>
      <c r="L41" s="244"/>
      <c r="M41" s="244"/>
      <c r="N41" s="244"/>
      <c r="O41" s="241"/>
      <c r="P41" s="254" t="s">
        <v>79</v>
      </c>
      <c r="Q41" s="254"/>
      <c r="R41" s="255"/>
      <c r="S41" s="130">
        <f>SUM(O34:O39)</f>
        <v>32981.84</v>
      </c>
      <c r="T41" s="114"/>
      <c r="U41" s="131"/>
      <c r="V41" s="93"/>
      <c r="W41" s="190"/>
      <c r="X41" s="190"/>
      <c r="Y41" s="201"/>
      <c r="Z41" s="69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s="13" customFormat="1" ht="12">
      <c r="A42" s="35"/>
      <c r="B42" s="73"/>
      <c r="C42" s="285"/>
      <c r="D42" s="102" t="s">
        <v>20</v>
      </c>
      <c r="E42" s="107" t="s">
        <v>67</v>
      </c>
      <c r="F42" s="103"/>
      <c r="G42" s="231"/>
      <c r="H42" s="103"/>
      <c r="I42" s="103"/>
      <c r="J42" s="239"/>
      <c r="K42" s="240">
        <f>V43</f>
        <v>0</v>
      </c>
      <c r="L42" s="240"/>
      <c r="M42" s="240"/>
      <c r="N42" s="240"/>
      <c r="O42" s="240"/>
      <c r="P42" s="244">
        <f aca="true" t="shared" si="1" ref="P42:P47">G41*K41</f>
        <v>0</v>
      </c>
      <c r="Q42" s="244"/>
      <c r="R42" s="245"/>
      <c r="S42" s="49"/>
      <c r="T42" s="50"/>
      <c r="U42" s="51"/>
      <c r="V42" s="93"/>
      <c r="W42" s="190"/>
      <c r="X42" s="190"/>
      <c r="Y42" s="201"/>
      <c r="Z42" s="375" t="s">
        <v>20</v>
      </c>
      <c r="AA42" s="69" t="s">
        <v>153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13" customFormat="1" ht="12">
      <c r="A43" s="35"/>
      <c r="B43" s="106" t="s">
        <v>68</v>
      </c>
      <c r="C43" s="286" t="s">
        <v>122</v>
      </c>
      <c r="D43" s="104"/>
      <c r="E43" s="125" t="s">
        <v>66</v>
      </c>
      <c r="F43" s="125" t="s">
        <v>55</v>
      </c>
      <c r="G43" s="236">
        <v>111.84</v>
      </c>
      <c r="H43" s="125"/>
      <c r="I43" s="125"/>
      <c r="J43" s="246">
        <v>689.75</v>
      </c>
      <c r="K43" s="241">
        <v>657.18</v>
      </c>
      <c r="L43" s="256"/>
      <c r="M43" s="256"/>
      <c r="N43" s="256">
        <f>G43*J43</f>
        <v>77141.64</v>
      </c>
      <c r="O43" s="212">
        <f>N43+(N43*23%)</f>
        <v>94884.22</v>
      </c>
      <c r="P43" s="240">
        <f t="shared" si="1"/>
        <v>0</v>
      </c>
      <c r="Q43" s="240"/>
      <c r="R43" s="242"/>
      <c r="S43" s="132"/>
      <c r="T43" s="91"/>
      <c r="U43" s="124"/>
      <c r="V43" s="93"/>
      <c r="W43" s="190"/>
      <c r="X43" s="190"/>
      <c r="Y43" s="201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13" customFormat="1" ht="12">
      <c r="A44" s="35"/>
      <c r="B44" s="74"/>
      <c r="C44" s="290"/>
      <c r="D44" s="102" t="s">
        <v>21</v>
      </c>
      <c r="E44" s="107" t="s">
        <v>71</v>
      </c>
      <c r="F44" s="107"/>
      <c r="G44" s="237"/>
      <c r="H44" s="107"/>
      <c r="I44" s="107"/>
      <c r="J44" s="257"/>
      <c r="K44" s="240">
        <f>V45</f>
        <v>0</v>
      </c>
      <c r="L44" s="258"/>
      <c r="M44" s="258"/>
      <c r="N44" s="258"/>
      <c r="O44" s="240"/>
      <c r="P44" s="241">
        <f t="shared" si="1"/>
        <v>73499.01</v>
      </c>
      <c r="Q44" s="241" t="e">
        <f>P44-W44-#REF!</f>
        <v>#REF!</v>
      </c>
      <c r="R44" s="247"/>
      <c r="S44" s="133"/>
      <c r="T44" s="100"/>
      <c r="U44" s="134">
        <v>545.15</v>
      </c>
      <c r="V44" s="93">
        <f>U44+(U44*20.16/100)</f>
        <v>655.05</v>
      </c>
      <c r="W44" s="190">
        <v>9406.22</v>
      </c>
      <c r="X44" s="190"/>
      <c r="Y44" s="201"/>
      <c r="Z44" s="375" t="s">
        <v>21</v>
      </c>
      <c r="AA44" s="69" t="s">
        <v>151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13" customFormat="1" ht="12">
      <c r="A45" s="35"/>
      <c r="B45" s="106" t="s">
        <v>69</v>
      </c>
      <c r="C45" s="286" t="s">
        <v>69</v>
      </c>
      <c r="D45" s="104"/>
      <c r="E45" s="125" t="s">
        <v>70</v>
      </c>
      <c r="F45" s="125" t="s">
        <v>36</v>
      </c>
      <c r="G45" s="236">
        <v>377.6</v>
      </c>
      <c r="H45" s="125"/>
      <c r="I45" s="125"/>
      <c r="J45" s="283">
        <v>14.35</v>
      </c>
      <c r="K45" s="241">
        <v>32</v>
      </c>
      <c r="L45" s="256"/>
      <c r="M45" s="256"/>
      <c r="N45" s="256">
        <f>G45*J45</f>
        <v>5418.56</v>
      </c>
      <c r="O45" s="212">
        <f>N45+(N45*23%)</f>
        <v>6664.83</v>
      </c>
      <c r="P45" s="240">
        <f t="shared" si="1"/>
        <v>0</v>
      </c>
      <c r="Q45" s="240"/>
      <c r="R45" s="242"/>
      <c r="S45" s="135"/>
      <c r="T45" s="91"/>
      <c r="U45" s="136"/>
      <c r="V45" s="93"/>
      <c r="W45" s="190"/>
      <c r="X45" s="190"/>
      <c r="Y45" s="201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s="13" customFormat="1" ht="45.75" thickBot="1">
      <c r="A46" s="35"/>
      <c r="B46" s="74"/>
      <c r="C46" s="290"/>
      <c r="D46" s="102" t="s">
        <v>45</v>
      </c>
      <c r="E46" s="138" t="s">
        <v>46</v>
      </c>
      <c r="F46" s="107" t="s">
        <v>39</v>
      </c>
      <c r="G46" s="237">
        <v>8</v>
      </c>
      <c r="H46" s="107"/>
      <c r="I46" s="107"/>
      <c r="J46" s="107">
        <v>321.61</v>
      </c>
      <c r="K46" s="240">
        <v>291</v>
      </c>
      <c r="L46" s="258"/>
      <c r="M46" s="258"/>
      <c r="N46" s="256">
        <f>G46*J46</f>
        <v>2572.88</v>
      </c>
      <c r="O46" s="213">
        <f>N46+(N46*23%)</f>
        <v>3164.64</v>
      </c>
      <c r="P46" s="241">
        <f t="shared" si="1"/>
        <v>12083.2</v>
      </c>
      <c r="Q46" s="241">
        <f>P46</f>
        <v>12083.2</v>
      </c>
      <c r="R46" s="247"/>
      <c r="S46" s="133"/>
      <c r="T46" s="100"/>
      <c r="U46" s="134">
        <v>26.34</v>
      </c>
      <c r="V46" s="93">
        <f>U46+(U46*20.16/100)</f>
        <v>31.65</v>
      </c>
      <c r="W46" s="190"/>
      <c r="X46" s="190"/>
      <c r="Y46" s="201"/>
      <c r="Z46" s="69" t="s">
        <v>45</v>
      </c>
      <c r="AA46" s="69" t="s">
        <v>152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s="13" customFormat="1" ht="12.75" thickBot="1">
      <c r="A47" s="35"/>
      <c r="B47" s="106" t="s">
        <v>47</v>
      </c>
      <c r="C47" s="286" t="s">
        <v>125</v>
      </c>
      <c r="D47" s="139"/>
      <c r="E47" s="140"/>
      <c r="F47" s="128"/>
      <c r="G47" s="141"/>
      <c r="H47" s="128"/>
      <c r="I47" s="128"/>
      <c r="J47" s="128"/>
      <c r="K47" s="112"/>
      <c r="L47" s="142"/>
      <c r="M47" s="142"/>
      <c r="N47" s="216"/>
      <c r="O47" s="216"/>
      <c r="P47" s="240">
        <f t="shared" si="1"/>
        <v>2328</v>
      </c>
      <c r="Q47" s="259">
        <f>P47</f>
        <v>2328</v>
      </c>
      <c r="R47" s="247"/>
      <c r="S47" s="135"/>
      <c r="T47" s="84"/>
      <c r="U47" s="136">
        <v>239.49</v>
      </c>
      <c r="V47" s="93">
        <f>U47+(U47*20.16/100)</f>
        <v>287.77</v>
      </c>
      <c r="W47" s="190"/>
      <c r="X47" s="190">
        <v>1164</v>
      </c>
      <c r="Y47" s="201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13" customFormat="1" ht="12.75" thickBot="1">
      <c r="A48" s="35"/>
      <c r="B48" s="126"/>
      <c r="C48" s="292"/>
      <c r="D48" s="146"/>
      <c r="E48" s="144" t="s">
        <v>159</v>
      </c>
      <c r="F48" s="144"/>
      <c r="G48" s="144"/>
      <c r="H48" s="67"/>
      <c r="I48" s="67"/>
      <c r="J48" s="67"/>
      <c r="K48" s="274" t="s">
        <v>76</v>
      </c>
      <c r="L48" s="275"/>
      <c r="M48" s="275"/>
      <c r="N48" s="275"/>
      <c r="O48" s="275" t="s">
        <v>76</v>
      </c>
      <c r="P48" s="112" t="s">
        <v>79</v>
      </c>
      <c r="Q48" s="210"/>
      <c r="R48" s="210"/>
      <c r="S48" s="271">
        <f>SUM(O42:O46)</f>
        <v>104713.69</v>
      </c>
      <c r="T48" s="261"/>
      <c r="U48" s="143"/>
      <c r="V48" s="116"/>
      <c r="W48" s="192"/>
      <c r="X48" s="187"/>
      <c r="Y48" s="26"/>
      <c r="Z48" s="26"/>
      <c r="AA48" s="193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37" s="13" customFormat="1" ht="13.5" thickBot="1">
      <c r="A49" s="35"/>
      <c r="B49" s="145"/>
      <c r="C49" s="293"/>
      <c r="D49" s="146"/>
      <c r="E49" s="296"/>
      <c r="F49" s="296"/>
      <c r="G49" s="296"/>
      <c r="H49" s="67"/>
      <c r="I49" s="67"/>
      <c r="J49" s="67"/>
      <c r="K49" s="297"/>
      <c r="L49" s="297"/>
      <c r="M49" s="297"/>
      <c r="N49" s="297"/>
      <c r="O49" s="297"/>
      <c r="P49" s="276"/>
      <c r="Q49" s="211"/>
      <c r="R49" s="211"/>
      <c r="S49" s="137">
        <f>S48+S41+S31+S9</f>
        <v>1510055.08</v>
      </c>
      <c r="T49" s="37"/>
      <c r="U49" s="153"/>
      <c r="V49" s="154"/>
      <c r="W49" s="186"/>
      <c r="X49" s="186"/>
      <c r="Y49" s="20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:37" s="13" customFormat="1" ht="13.5" thickBot="1">
      <c r="A50" s="35"/>
      <c r="B50" s="145"/>
      <c r="C50" s="293"/>
      <c r="D50" s="1"/>
      <c r="E50" s="147" t="s">
        <v>80</v>
      </c>
      <c r="F50" s="147"/>
      <c r="G50" s="147"/>
      <c r="H50" s="67"/>
      <c r="I50" s="67"/>
      <c r="J50" s="67"/>
      <c r="K50" s="68"/>
      <c r="L50" s="68"/>
      <c r="M50" s="68"/>
      <c r="N50" s="68"/>
      <c r="O50" s="68"/>
      <c r="P50" s="297"/>
      <c r="Q50" s="298"/>
      <c r="R50" s="298"/>
      <c r="S50" s="299"/>
      <c r="T50" s="37"/>
      <c r="U50" s="153"/>
      <c r="V50" s="154"/>
      <c r="W50" s="186"/>
      <c r="X50" s="186"/>
      <c r="Y50" s="20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37" s="13" customFormat="1" ht="13.5" thickBot="1">
      <c r="A51" s="35"/>
      <c r="B51" s="66"/>
      <c r="C51" s="294"/>
      <c r="D51" s="1"/>
      <c r="E51" s="147" t="s">
        <v>81</v>
      </c>
      <c r="F51" s="147"/>
      <c r="G51" s="147"/>
      <c r="H51" s="67"/>
      <c r="I51" s="67"/>
      <c r="J51" s="67"/>
      <c r="K51" s="68"/>
      <c r="L51" s="68"/>
      <c r="M51" s="68"/>
      <c r="N51" s="68"/>
      <c r="O51" s="68"/>
      <c r="P51" s="68"/>
      <c r="Q51" s="68"/>
      <c r="R51" s="68"/>
      <c r="S51" s="273"/>
      <c r="T51" s="262"/>
      <c r="U51" s="194"/>
      <c r="V51" s="194"/>
      <c r="W51" s="195" t="e">
        <f>#REF!/#REF!</f>
        <v>#REF!</v>
      </c>
      <c r="X51" s="195" t="e">
        <f>#REF!/#REF!</f>
        <v>#REF!</v>
      </c>
      <c r="Y51" s="204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s="13" customFormat="1" ht="13.5" thickBot="1">
      <c r="A52" s="35"/>
      <c r="B52" s="66"/>
      <c r="C52" s="294"/>
      <c r="D52" s="31"/>
      <c r="E52" s="71" t="s">
        <v>82</v>
      </c>
      <c r="F52" s="32"/>
      <c r="G52" s="149"/>
      <c r="H52" s="32"/>
      <c r="I52" s="32"/>
      <c r="J52" s="32"/>
      <c r="K52" s="33"/>
      <c r="L52" s="33"/>
      <c r="M52" s="33"/>
      <c r="N52" s="33"/>
      <c r="O52" s="33"/>
      <c r="P52" s="68"/>
      <c r="Q52" s="68"/>
      <c r="R52" s="68"/>
      <c r="S52" s="272"/>
      <c r="T52" s="262"/>
      <c r="U52" s="194"/>
      <c r="V52" s="194"/>
      <c r="W52" s="196" t="e">
        <f>W51+X51</f>
        <v>#REF!</v>
      </c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:37" s="13" customFormat="1" ht="13.5" thickBot="1">
      <c r="A53" s="35"/>
      <c r="B53" s="36"/>
      <c r="C53" s="295"/>
      <c r="D53" s="4"/>
      <c r="E53" s="4"/>
      <c r="F53" s="5"/>
      <c r="G53" s="6"/>
      <c r="H53" s="10"/>
      <c r="I53" s="9"/>
      <c r="J53" s="9"/>
      <c r="K53" s="11"/>
      <c r="L53" s="11"/>
      <c r="M53" s="11"/>
      <c r="N53" s="11"/>
      <c r="O53" s="11"/>
      <c r="P53" s="33"/>
      <c r="Q53" s="33"/>
      <c r="R53" s="33"/>
      <c r="S53" s="38"/>
      <c r="T53" s="150"/>
      <c r="U53" s="151"/>
      <c r="V53" s="152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:37" s="13" customFormat="1" ht="12.75">
      <c r="A54" s="5"/>
      <c r="B54" s="3"/>
      <c r="C54" s="3"/>
      <c r="D54" s="4"/>
      <c r="E54" s="4"/>
      <c r="F54" s="5"/>
      <c r="G54" s="6"/>
      <c r="H54" s="10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7"/>
      <c r="T54" s="72"/>
      <c r="U54" s="26"/>
      <c r="V54" s="26" t="s">
        <v>26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s="13" customFormat="1" ht="12.75">
      <c r="A55" s="5"/>
      <c r="B55" s="3"/>
      <c r="C55" s="3"/>
      <c r="D55" s="4"/>
      <c r="E55" s="4"/>
      <c r="F55" s="5"/>
      <c r="G55" s="6"/>
      <c r="H55" s="10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7"/>
      <c r="T55" s="24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8" spans="5:15" ht="12.75"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5:19" ht="12.75"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5:19" ht="12.75"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6:48" ht="12.75"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4"/>
      <c r="AH61" s="401" t="s">
        <v>39</v>
      </c>
      <c r="AI61" s="402"/>
      <c r="AJ61" s="403"/>
      <c r="AK61" s="404">
        <v>11</v>
      </c>
      <c r="AL61" s="405"/>
      <c r="AM61" s="405"/>
      <c r="AN61" s="405"/>
      <c r="AO61" s="406"/>
      <c r="AP61" s="404">
        <v>250</v>
      </c>
      <c r="AQ61" s="405"/>
      <c r="AR61" s="405"/>
      <c r="AS61" s="405"/>
      <c r="AT61" s="405"/>
      <c r="AU61" s="405"/>
      <c r="AV61" s="406"/>
    </row>
    <row r="62" spans="20:48" ht="12.75"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4"/>
      <c r="AH62" s="401" t="s">
        <v>39</v>
      </c>
      <c r="AI62" s="402"/>
      <c r="AJ62" s="403"/>
      <c r="AK62" s="404">
        <v>4</v>
      </c>
      <c r="AL62" s="405"/>
      <c r="AM62" s="405"/>
      <c r="AN62" s="405"/>
      <c r="AO62" s="406"/>
      <c r="AP62" s="404">
        <v>250</v>
      </c>
      <c r="AQ62" s="405"/>
      <c r="AR62" s="405"/>
      <c r="AS62" s="405"/>
      <c r="AT62" s="405"/>
      <c r="AU62" s="405"/>
      <c r="AV62" s="406"/>
    </row>
    <row r="63" spans="20:48" ht="12.75"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4"/>
      <c r="AH63" s="401" t="s">
        <v>39</v>
      </c>
      <c r="AI63" s="402"/>
      <c r="AJ63" s="403"/>
      <c r="AK63" s="404">
        <v>2</v>
      </c>
      <c r="AL63" s="405"/>
      <c r="AM63" s="405"/>
      <c r="AN63" s="405"/>
      <c r="AO63" s="406"/>
      <c r="AP63" s="404">
        <v>250</v>
      </c>
      <c r="AQ63" s="405"/>
      <c r="AR63" s="405"/>
      <c r="AS63" s="405"/>
      <c r="AT63" s="405"/>
      <c r="AU63" s="405"/>
      <c r="AV63" s="406"/>
    </row>
  </sheetData>
  <sheetProtection/>
  <mergeCells count="30">
    <mergeCell ref="AK61:AO61"/>
    <mergeCell ref="AP61:AV61"/>
    <mergeCell ref="AH62:AJ62"/>
    <mergeCell ref="AK62:AO62"/>
    <mergeCell ref="AP62:AV62"/>
    <mergeCell ref="AH63:AJ63"/>
    <mergeCell ref="AK63:AO63"/>
    <mergeCell ref="AP63:AV63"/>
    <mergeCell ref="O5:O6"/>
    <mergeCell ref="P5:P6"/>
    <mergeCell ref="S5:S6"/>
    <mergeCell ref="AE5:AI5"/>
    <mergeCell ref="AH6:AI6"/>
    <mergeCell ref="AH61:AJ61"/>
    <mergeCell ref="H5:H6"/>
    <mergeCell ref="I5:I6"/>
    <mergeCell ref="K5:K6"/>
    <mergeCell ref="L5:L6"/>
    <mergeCell ref="M5:M6"/>
    <mergeCell ref="N5:N6"/>
    <mergeCell ref="E1:O1"/>
    <mergeCell ref="G2:I2"/>
    <mergeCell ref="L2:M2"/>
    <mergeCell ref="K3:S3"/>
    <mergeCell ref="P4:S4"/>
    <mergeCell ref="B5:B6"/>
    <mergeCell ref="D5:D6"/>
    <mergeCell ref="E5:E6"/>
    <mergeCell ref="F5:F6"/>
    <mergeCell ref="G5:G6"/>
  </mergeCells>
  <printOptions gridLines="1" horizontalCentered="1"/>
  <pageMargins left="0.5905511811023623" right="0.6692913385826772" top="0.984251968503937" bottom="0.3937007874015748" header="0.984251968503937" footer="0.3937007874015748"/>
  <pageSetup horizontalDpi="600" verticalDpi="600" orientation="landscape" paperSize="9" scale="7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view="pageBreakPreview" zoomScaleSheetLayoutView="100" zoomScalePageLayoutView="0" workbookViewId="0" topLeftCell="C1">
      <selection activeCell="E38" sqref="E37:E38"/>
    </sheetView>
  </sheetViews>
  <sheetFormatPr defaultColWidth="9.140625" defaultRowHeight="12.75"/>
  <cols>
    <col min="1" max="1" width="6.00390625" style="5" hidden="1" customWidth="1"/>
    <col min="2" max="2" width="9.7109375" style="3" hidden="1" customWidth="1"/>
    <col min="3" max="3" width="11.8515625" style="3" customWidth="1"/>
    <col min="4" max="4" width="4.8515625" style="4" customWidth="1"/>
    <col min="5" max="5" width="69.421875" style="4" customWidth="1"/>
    <col min="6" max="6" width="5.00390625" style="5" customWidth="1"/>
    <col min="7" max="7" width="10.28125" style="6" customWidth="1"/>
    <col min="8" max="8" width="10.8515625" style="10" hidden="1" customWidth="1"/>
    <col min="9" max="9" width="0.13671875" style="9" hidden="1" customWidth="1"/>
    <col min="10" max="10" width="8.8515625" style="9" customWidth="1"/>
    <col min="11" max="11" width="9.28125" style="11" hidden="1" customWidth="1"/>
    <col min="12" max="12" width="13.00390625" style="11" hidden="1" customWidth="1"/>
    <col min="13" max="13" width="0.71875" style="11" hidden="1" customWidth="1"/>
    <col min="14" max="14" width="10.140625" style="11" customWidth="1"/>
    <col min="15" max="15" width="13.28125" style="11" customWidth="1"/>
    <col min="16" max="16" width="0.2890625" style="11" hidden="1" customWidth="1"/>
    <col min="17" max="17" width="2.421875" style="11" hidden="1" customWidth="1"/>
    <col min="18" max="18" width="0.13671875" style="11" hidden="1" customWidth="1"/>
    <col min="19" max="19" width="19.8515625" style="7" customWidth="1"/>
    <col min="20" max="20" width="0.9921875" style="4" hidden="1" customWidth="1"/>
    <col min="21" max="21" width="0.13671875" style="15" hidden="1" customWidth="1"/>
    <col min="22" max="22" width="9.7109375" style="15" hidden="1" customWidth="1"/>
    <col min="23" max="23" width="13.8515625" style="15" hidden="1" customWidth="1"/>
    <col min="24" max="24" width="14.7109375" style="15" hidden="1" customWidth="1"/>
    <col min="25" max="25" width="14.7109375" style="15" customWidth="1"/>
    <col min="26" max="26" width="11.421875" style="15" customWidth="1"/>
    <col min="27" max="27" width="39.00390625" style="15" customWidth="1"/>
    <col min="28" max="37" width="11.421875" style="15" customWidth="1"/>
    <col min="38" max="16384" width="9.140625" style="4" customWidth="1"/>
  </cols>
  <sheetData>
    <row r="1" spans="1:20" ht="18">
      <c r="A1" s="23"/>
      <c r="B1" s="263"/>
      <c r="C1" s="284"/>
      <c r="D1" s="264"/>
      <c r="E1" s="377" t="s">
        <v>131</v>
      </c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265"/>
      <c r="Q1" s="265"/>
      <c r="R1" s="265"/>
      <c r="S1" s="266"/>
      <c r="T1" s="158"/>
    </row>
    <row r="2" spans="2:20" ht="12.75">
      <c r="B2" s="267"/>
      <c r="C2" s="159"/>
      <c r="D2" s="14"/>
      <c r="E2" s="173" t="s">
        <v>24</v>
      </c>
      <c r="F2" s="155"/>
      <c r="G2" s="378"/>
      <c r="H2" s="378"/>
      <c r="I2" s="378"/>
      <c r="J2" s="197"/>
      <c r="K2" s="156"/>
      <c r="L2" s="379"/>
      <c r="M2" s="379"/>
      <c r="N2" s="198"/>
      <c r="O2" s="198" t="s">
        <v>110</v>
      </c>
      <c r="P2" s="157"/>
      <c r="Q2" s="157"/>
      <c r="R2" s="157">
        <v>23</v>
      </c>
      <c r="S2" s="268">
        <v>23</v>
      </c>
      <c r="T2" s="160"/>
    </row>
    <row r="3" spans="1:37" s="8" customFormat="1" ht="12.75" customHeight="1">
      <c r="A3" s="5"/>
      <c r="B3" s="269"/>
      <c r="C3" s="161"/>
      <c r="D3" s="15"/>
      <c r="E3" s="162" t="s">
        <v>109</v>
      </c>
      <c r="F3" s="163"/>
      <c r="G3" s="164"/>
      <c r="H3" s="165"/>
      <c r="I3" s="166" t="s">
        <v>1</v>
      </c>
      <c r="J3" s="166"/>
      <c r="K3" s="380" t="s">
        <v>108</v>
      </c>
      <c r="L3" s="380"/>
      <c r="M3" s="380"/>
      <c r="N3" s="380"/>
      <c r="O3" s="380"/>
      <c r="P3" s="380"/>
      <c r="Q3" s="380"/>
      <c r="R3" s="380"/>
      <c r="S3" s="381"/>
      <c r="T3" s="167"/>
      <c r="U3" s="25"/>
      <c r="V3" s="25"/>
      <c r="W3" s="25"/>
      <c r="X3" s="25"/>
      <c r="Y3" s="25"/>
      <c r="Z3" s="25"/>
      <c r="AA3" s="25"/>
      <c r="AB3" s="25"/>
      <c r="AC3" s="25"/>
      <c r="AD3" s="25"/>
      <c r="AE3" s="28"/>
      <c r="AF3" s="25"/>
      <c r="AG3" s="25"/>
      <c r="AH3" s="25"/>
      <c r="AI3" s="25"/>
      <c r="AJ3" s="25"/>
      <c r="AK3" s="25"/>
    </row>
    <row r="4" spans="2:31" ht="15" customHeight="1" thickBot="1">
      <c r="B4" s="270"/>
      <c r="C4" s="339"/>
      <c r="D4" s="340"/>
      <c r="E4" s="366" t="s">
        <v>136</v>
      </c>
      <c r="F4" s="367"/>
      <c r="G4" s="368" t="s">
        <v>133</v>
      </c>
      <c r="H4" s="341"/>
      <c r="I4" s="342" t="s">
        <v>0</v>
      </c>
      <c r="J4" s="342"/>
      <c r="K4" s="343"/>
      <c r="L4" s="343"/>
      <c r="M4" s="343"/>
      <c r="N4" s="343"/>
      <c r="O4" s="344" t="s">
        <v>107</v>
      </c>
      <c r="P4" s="407">
        <v>11328</v>
      </c>
      <c r="Q4" s="407"/>
      <c r="R4" s="407"/>
      <c r="S4" s="408"/>
      <c r="T4" s="171"/>
      <c r="U4" s="172" t="s">
        <v>83</v>
      </c>
      <c r="V4" s="172"/>
      <c r="W4" s="180">
        <v>43804</v>
      </c>
      <c r="X4" s="180">
        <v>43864</v>
      </c>
      <c r="Y4" s="180"/>
      <c r="AE4" s="29"/>
    </row>
    <row r="5" spans="2:35" ht="15" customHeight="1" thickBot="1">
      <c r="B5" s="409" t="s">
        <v>25</v>
      </c>
      <c r="C5" s="345"/>
      <c r="D5" s="411"/>
      <c r="E5" s="412" t="s">
        <v>132</v>
      </c>
      <c r="F5" s="411"/>
      <c r="G5" s="413">
        <v>35</v>
      </c>
      <c r="H5" s="414"/>
      <c r="I5" s="415"/>
      <c r="J5" s="346"/>
      <c r="K5" s="416"/>
      <c r="L5" s="415"/>
      <c r="M5" s="415"/>
      <c r="N5" s="416"/>
      <c r="O5" s="416"/>
      <c r="P5" s="415"/>
      <c r="Q5" s="346"/>
      <c r="R5" s="346"/>
      <c r="S5" s="417"/>
      <c r="T5" s="260"/>
      <c r="U5" s="39" t="s">
        <v>2</v>
      </c>
      <c r="V5" s="40" t="s">
        <v>4</v>
      </c>
      <c r="W5" s="178" t="s">
        <v>86</v>
      </c>
      <c r="X5" s="178" t="s">
        <v>86</v>
      </c>
      <c r="Z5" s="176"/>
      <c r="AA5" s="45"/>
      <c r="AB5" s="21"/>
      <c r="AC5" s="16"/>
      <c r="AD5" s="20"/>
      <c r="AE5" s="397"/>
      <c r="AF5" s="397"/>
      <c r="AG5" s="397"/>
      <c r="AH5" s="397"/>
      <c r="AI5" s="398"/>
    </row>
    <row r="6" spans="1:35" ht="15" customHeight="1" thickBot="1">
      <c r="A6" s="34" t="s">
        <v>5</v>
      </c>
      <c r="B6" s="410"/>
      <c r="C6" s="345"/>
      <c r="D6" s="411"/>
      <c r="E6" s="412"/>
      <c r="F6" s="411"/>
      <c r="G6" s="413"/>
      <c r="H6" s="414"/>
      <c r="I6" s="415"/>
      <c r="J6" s="347"/>
      <c r="K6" s="415"/>
      <c r="L6" s="415"/>
      <c r="M6" s="415"/>
      <c r="N6" s="415"/>
      <c r="O6" s="415"/>
      <c r="P6" s="415"/>
      <c r="Q6" s="346"/>
      <c r="R6" s="346"/>
      <c r="S6" s="418"/>
      <c r="T6" s="2"/>
      <c r="U6" s="174" t="s">
        <v>3</v>
      </c>
      <c r="V6" s="175" t="s">
        <v>85</v>
      </c>
      <c r="W6" s="179">
        <v>1</v>
      </c>
      <c r="X6" s="179">
        <v>2</v>
      </c>
      <c r="Z6" s="177"/>
      <c r="AA6" s="19"/>
      <c r="AB6" s="22"/>
      <c r="AC6" s="17"/>
      <c r="AD6" s="59"/>
      <c r="AE6" s="46"/>
      <c r="AF6" s="18"/>
      <c r="AG6" s="18"/>
      <c r="AH6" s="399"/>
      <c r="AI6" s="400"/>
    </row>
    <row r="7" spans="1:28" ht="21" customHeight="1">
      <c r="A7" s="35"/>
      <c r="B7" s="335"/>
      <c r="C7" s="335"/>
      <c r="D7" s="1"/>
      <c r="E7" s="369" t="s">
        <v>134</v>
      </c>
      <c r="F7" s="310"/>
      <c r="G7" s="370">
        <v>95</v>
      </c>
      <c r="H7" s="310"/>
      <c r="I7" s="310"/>
      <c r="J7" s="348"/>
      <c r="K7" s="349"/>
      <c r="L7" s="349"/>
      <c r="M7" s="349"/>
      <c r="N7" s="349"/>
      <c r="O7" s="349"/>
      <c r="P7" s="349"/>
      <c r="Q7" s="349"/>
      <c r="R7" s="349"/>
      <c r="S7" s="350"/>
      <c r="T7" s="1"/>
      <c r="U7" s="39"/>
      <c r="V7" s="40"/>
      <c r="W7" s="188"/>
      <c r="X7" s="188"/>
      <c r="Y7" s="200"/>
      <c r="Z7" s="26"/>
      <c r="AA7" s="26"/>
      <c r="AB7" s="26"/>
    </row>
    <row r="8" spans="1:28" ht="13.5" thickBot="1">
      <c r="A8" s="35"/>
      <c r="B8" s="336" t="s">
        <v>27</v>
      </c>
      <c r="C8" s="338"/>
      <c r="D8" s="307"/>
      <c r="E8" s="371"/>
      <c r="F8" s="308"/>
      <c r="G8" s="372"/>
      <c r="H8" s="317"/>
      <c r="I8" s="317"/>
      <c r="J8" s="310"/>
      <c r="K8" s="318"/>
      <c r="L8" s="318"/>
      <c r="M8" s="318"/>
      <c r="N8" s="318"/>
      <c r="O8" s="315"/>
      <c r="P8" s="318"/>
      <c r="Q8" s="318"/>
      <c r="R8" s="318"/>
      <c r="S8" s="351"/>
      <c r="T8" s="118"/>
      <c r="U8" s="119">
        <v>332.18</v>
      </c>
      <c r="V8" s="93">
        <f>U8+(U8*20.16/100)</f>
        <v>399.15</v>
      </c>
      <c r="W8" s="189">
        <v>3229.04</v>
      </c>
      <c r="X8" s="189"/>
      <c r="Y8" s="200"/>
      <c r="Z8" s="26"/>
      <c r="AA8" s="26"/>
      <c r="AB8" s="26"/>
    </row>
    <row r="9" spans="1:37" s="13" customFormat="1" ht="12.75" thickBot="1">
      <c r="A9" s="35"/>
      <c r="B9" s="337"/>
      <c r="C9" s="338"/>
      <c r="D9" s="352"/>
      <c r="E9" s="373" t="s">
        <v>135</v>
      </c>
      <c r="F9" s="321"/>
      <c r="G9" s="374">
        <v>100</v>
      </c>
      <c r="H9" s="317"/>
      <c r="I9" s="317"/>
      <c r="J9" s="348"/>
      <c r="K9" s="318"/>
      <c r="L9" s="318"/>
      <c r="M9" s="318"/>
      <c r="N9" s="318"/>
      <c r="O9" s="315"/>
      <c r="P9" s="318"/>
      <c r="Q9" s="318"/>
      <c r="R9" s="318"/>
      <c r="S9" s="351"/>
      <c r="T9" s="114"/>
      <c r="U9" s="115"/>
      <c r="V9" s="93"/>
      <c r="W9" s="190"/>
      <c r="X9" s="190"/>
      <c r="Y9" s="201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13" customFormat="1" ht="12.75" thickBot="1">
      <c r="A10" s="35"/>
      <c r="B10" s="338"/>
      <c r="C10" s="338"/>
      <c r="D10" s="352"/>
      <c r="E10" s="353"/>
      <c r="F10" s="308"/>
      <c r="G10" s="309"/>
      <c r="H10" s="317"/>
      <c r="I10" s="317"/>
      <c r="J10" s="348"/>
      <c r="K10" s="318"/>
      <c r="L10" s="318"/>
      <c r="M10" s="318"/>
      <c r="N10" s="318"/>
      <c r="O10" s="315"/>
      <c r="P10" s="318"/>
      <c r="Q10" s="318"/>
      <c r="R10" s="318"/>
      <c r="S10" s="313"/>
      <c r="T10" s="55"/>
      <c r="U10" s="58"/>
      <c r="V10" s="93"/>
      <c r="W10" s="190"/>
      <c r="X10" s="190"/>
      <c r="Y10" s="201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13" customFormat="1" ht="12">
      <c r="A11" s="35"/>
      <c r="B11" s="338"/>
      <c r="C11" s="355" t="s">
        <v>120</v>
      </c>
      <c r="D11" s="356" t="s">
        <v>42</v>
      </c>
      <c r="E11" s="357" t="s">
        <v>72</v>
      </c>
      <c r="F11" s="358"/>
      <c r="G11" s="359"/>
      <c r="H11" s="358"/>
      <c r="I11" s="358"/>
      <c r="J11" s="360"/>
      <c r="K11" s="361">
        <f>V11</f>
        <v>0</v>
      </c>
      <c r="L11" s="361"/>
      <c r="M11" s="361"/>
      <c r="N11" s="361"/>
      <c r="O11" s="361"/>
      <c r="P11" s="362"/>
      <c r="Q11" s="362"/>
      <c r="R11" s="362"/>
      <c r="S11" s="363"/>
      <c r="T11" s="55"/>
      <c r="U11" s="58"/>
      <c r="V11" s="93"/>
      <c r="W11" s="190"/>
      <c r="X11" s="190"/>
      <c r="Y11" s="201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13" customFormat="1" ht="12">
      <c r="A12" s="35"/>
      <c r="B12" s="338"/>
      <c r="C12" s="335"/>
      <c r="D12" s="316"/>
      <c r="E12" s="308" t="s">
        <v>161</v>
      </c>
      <c r="F12" s="308" t="s">
        <v>61</v>
      </c>
      <c r="G12" s="309">
        <v>15120</v>
      </c>
      <c r="H12" s="317"/>
      <c r="I12" s="317"/>
      <c r="J12" s="311">
        <v>0.63</v>
      </c>
      <c r="K12" s="312">
        <v>1.36</v>
      </c>
      <c r="L12" s="312"/>
      <c r="M12" s="312"/>
      <c r="N12" s="318"/>
      <c r="O12" s="315"/>
      <c r="P12" s="318"/>
      <c r="Q12" s="318"/>
      <c r="R12" s="318"/>
      <c r="S12" s="313"/>
      <c r="T12" s="55"/>
      <c r="U12" s="58"/>
      <c r="V12" s="93"/>
      <c r="W12" s="190"/>
      <c r="X12" s="190"/>
      <c r="Y12" s="201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13" customFormat="1" ht="12">
      <c r="A13" s="35"/>
      <c r="B13" s="354" t="s">
        <v>75</v>
      </c>
      <c r="C13" s="364"/>
      <c r="D13" s="320"/>
      <c r="E13" s="321"/>
      <c r="F13" s="321"/>
      <c r="G13" s="322"/>
      <c r="H13" s="327"/>
      <c r="I13" s="327"/>
      <c r="J13" s="323"/>
      <c r="K13" s="328"/>
      <c r="L13" s="328"/>
      <c r="M13" s="328"/>
      <c r="N13" s="328"/>
      <c r="O13" s="329"/>
      <c r="P13" s="328"/>
      <c r="Q13" s="328"/>
      <c r="R13" s="328"/>
      <c r="S13" s="326"/>
      <c r="T13" s="81"/>
      <c r="U13" s="82">
        <v>1.29</v>
      </c>
      <c r="V13" s="93">
        <f>U13+(U13*20.16/100)</f>
        <v>1.55</v>
      </c>
      <c r="W13" s="190">
        <v>6429.7</v>
      </c>
      <c r="X13" s="190"/>
      <c r="Y13" s="201"/>
      <c r="Z13" s="69"/>
      <c r="AA13" s="69"/>
      <c r="AB13" s="26"/>
      <c r="AC13" s="26"/>
      <c r="AD13" s="70"/>
      <c r="AE13" s="26"/>
      <c r="AF13" s="26"/>
      <c r="AG13" s="26"/>
      <c r="AH13" s="26"/>
      <c r="AI13" s="26"/>
      <c r="AJ13" s="26"/>
      <c r="AK13" s="26"/>
    </row>
    <row r="14" spans="1:37" s="13" customFormat="1" ht="12">
      <c r="A14" s="35"/>
      <c r="B14" s="85" t="s">
        <v>49</v>
      </c>
      <c r="C14" s="306" t="s">
        <v>120</v>
      </c>
      <c r="D14" s="307" t="s">
        <v>112</v>
      </c>
      <c r="E14" s="308" t="s">
        <v>93</v>
      </c>
      <c r="F14" s="308"/>
      <c r="G14" s="309"/>
      <c r="H14" s="310"/>
      <c r="I14" s="310"/>
      <c r="J14" s="311"/>
      <c r="K14" s="312"/>
      <c r="L14" s="312"/>
      <c r="M14" s="312"/>
      <c r="N14" s="312"/>
      <c r="O14" s="312"/>
      <c r="P14" s="304"/>
      <c r="Q14" s="304"/>
      <c r="R14" s="304"/>
      <c r="S14" s="305"/>
      <c r="T14" s="91"/>
      <c r="U14" s="92"/>
      <c r="V14" s="93"/>
      <c r="W14" s="190"/>
      <c r="X14" s="190"/>
      <c r="Y14" s="201"/>
      <c r="Z14" s="69"/>
      <c r="AA14" s="69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13" customFormat="1" ht="12">
      <c r="A15" s="35"/>
      <c r="B15" s="60"/>
      <c r="C15" s="331"/>
      <c r="D15" s="320"/>
      <c r="E15" s="321" t="s">
        <v>130</v>
      </c>
      <c r="F15" s="321" t="s">
        <v>61</v>
      </c>
      <c r="G15" s="322">
        <v>10130</v>
      </c>
      <c r="H15" s="323"/>
      <c r="I15" s="323"/>
      <c r="J15" s="324">
        <v>0.63</v>
      </c>
      <c r="K15" s="325"/>
      <c r="L15" s="325"/>
      <c r="M15" s="325"/>
      <c r="N15" s="325"/>
      <c r="O15" s="329"/>
      <c r="P15" s="312"/>
      <c r="Q15" s="312"/>
      <c r="R15" s="312"/>
      <c r="S15" s="313"/>
      <c r="T15" s="50"/>
      <c r="U15" s="58"/>
      <c r="V15" s="93"/>
      <c r="W15" s="190"/>
      <c r="X15" s="190"/>
      <c r="Y15" s="201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13" customFormat="1" ht="12">
      <c r="A16" s="35"/>
      <c r="B16" s="94"/>
      <c r="C16" s="314"/>
      <c r="D16" s="316"/>
      <c r="E16" s="308"/>
      <c r="F16" s="308"/>
      <c r="G16" s="309"/>
      <c r="H16" s="317"/>
      <c r="I16" s="317"/>
      <c r="J16" s="311"/>
      <c r="K16" s="312"/>
      <c r="L16" s="312"/>
      <c r="M16" s="312"/>
      <c r="N16" s="318"/>
      <c r="O16" s="315"/>
      <c r="P16" s="325"/>
      <c r="Q16" s="325"/>
      <c r="R16" s="325"/>
      <c r="S16" s="334"/>
      <c r="T16" s="100"/>
      <c r="U16" s="101">
        <v>35.25</v>
      </c>
      <c r="V16" s="93">
        <f>U16+(U16*20.16/100)</f>
        <v>42.36</v>
      </c>
      <c r="W16" s="190">
        <v>30059.64</v>
      </c>
      <c r="X16" s="190"/>
      <c r="Y16" s="20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13" customFormat="1" ht="12">
      <c r="A17" s="35"/>
      <c r="B17" s="60" t="s">
        <v>54</v>
      </c>
      <c r="C17" s="306" t="s">
        <v>120</v>
      </c>
      <c r="D17" s="307" t="s">
        <v>115</v>
      </c>
      <c r="E17" s="308" t="s">
        <v>93</v>
      </c>
      <c r="F17" s="308"/>
      <c r="G17" s="309"/>
      <c r="H17" s="317"/>
      <c r="I17" s="317"/>
      <c r="J17" s="311"/>
      <c r="K17" s="312">
        <f>V17</f>
        <v>0</v>
      </c>
      <c r="L17" s="312"/>
      <c r="M17" s="312"/>
      <c r="N17" s="312"/>
      <c r="O17" s="312"/>
      <c r="P17" s="304"/>
      <c r="Q17" s="304"/>
      <c r="R17" s="304"/>
      <c r="S17" s="313"/>
      <c r="T17" s="50"/>
      <c r="U17" s="58"/>
      <c r="V17" s="93"/>
      <c r="W17" s="190"/>
      <c r="X17" s="190"/>
      <c r="Y17" s="201"/>
      <c r="Z17" s="69"/>
      <c r="AA17" s="69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13" customFormat="1" ht="12">
      <c r="A18" s="35"/>
      <c r="B18" s="60"/>
      <c r="C18" s="306"/>
      <c r="D18" s="307"/>
      <c r="E18" s="308" t="s">
        <v>130</v>
      </c>
      <c r="F18" s="308" t="s">
        <v>61</v>
      </c>
      <c r="G18" s="309">
        <v>15859.2</v>
      </c>
      <c r="H18" s="317"/>
      <c r="I18" s="317"/>
      <c r="J18" s="311">
        <v>0.63</v>
      </c>
      <c r="K18" s="312">
        <v>0.59</v>
      </c>
      <c r="L18" s="312"/>
      <c r="M18" s="312"/>
      <c r="N18" s="318"/>
      <c r="O18" s="315"/>
      <c r="P18" s="312">
        <f>G18*K18</f>
        <v>9356.93</v>
      </c>
      <c r="Q18" s="312">
        <f>P18-X18</f>
        <v>-55843.07</v>
      </c>
      <c r="R18" s="312"/>
      <c r="S18" s="313"/>
      <c r="T18" s="50"/>
      <c r="U18" s="58">
        <v>70.84</v>
      </c>
      <c r="V18" s="93">
        <f>U18+(U18*20.16/100)</f>
        <v>85.12</v>
      </c>
      <c r="W18" s="190"/>
      <c r="X18" s="190">
        <v>65200</v>
      </c>
      <c r="Y18" s="201"/>
      <c r="Z18" s="69"/>
      <c r="AA18" s="69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13" customFormat="1" ht="12">
      <c r="A19" s="35"/>
      <c r="B19" s="85" t="s">
        <v>90</v>
      </c>
      <c r="C19" s="319"/>
      <c r="D19" s="320"/>
      <c r="E19" s="321"/>
      <c r="F19" s="321"/>
      <c r="G19" s="322"/>
      <c r="H19" s="323"/>
      <c r="I19" s="323"/>
      <c r="J19" s="324"/>
      <c r="K19" s="325"/>
      <c r="L19" s="325"/>
      <c r="M19" s="325"/>
      <c r="N19" s="325"/>
      <c r="O19" s="325"/>
      <c r="P19" s="325">
        <f>G19*K19</f>
        <v>0</v>
      </c>
      <c r="Q19" s="325"/>
      <c r="R19" s="325"/>
      <c r="S19" s="326"/>
      <c r="T19" s="91"/>
      <c r="U19" s="92"/>
      <c r="V19" s="93"/>
      <c r="W19" s="190"/>
      <c r="X19" s="190"/>
      <c r="Y19" s="201"/>
      <c r="Z19" s="69"/>
      <c r="AA19" s="69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13" customFormat="1" ht="12">
      <c r="A20" s="35"/>
      <c r="B20" s="74"/>
      <c r="C20" s="332"/>
      <c r="D20" s="300"/>
      <c r="E20" s="301"/>
      <c r="F20" s="301"/>
      <c r="G20" s="302"/>
      <c r="H20" s="330"/>
      <c r="I20" s="330"/>
      <c r="J20" s="303"/>
      <c r="K20" s="304"/>
      <c r="L20" s="304"/>
      <c r="M20" s="304"/>
      <c r="N20" s="304"/>
      <c r="O20" s="333"/>
      <c r="P20" s="304">
        <f>G20*K20</f>
        <v>0</v>
      </c>
      <c r="Q20" s="304">
        <f>P20-X20</f>
        <v>-35200</v>
      </c>
      <c r="R20" s="304"/>
      <c r="S20" s="305"/>
      <c r="T20" s="100"/>
      <c r="U20" s="101">
        <v>0.72</v>
      </c>
      <c r="V20" s="93">
        <f>U20+(U20*20.16/100)</f>
        <v>0.87</v>
      </c>
      <c r="W20" s="190"/>
      <c r="X20" s="190">
        <v>35200</v>
      </c>
      <c r="Y20" s="201"/>
      <c r="Z20" s="69"/>
      <c r="AA20" s="69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3" customFormat="1" ht="15.75">
      <c r="A21" s="35"/>
      <c r="B21" s="73" t="s">
        <v>96</v>
      </c>
      <c r="C21" s="306"/>
      <c r="D21" s="307"/>
      <c r="E21" s="365" t="s">
        <v>162</v>
      </c>
      <c r="F21" s="308"/>
      <c r="G21" s="309"/>
      <c r="H21" s="317"/>
      <c r="I21" s="317"/>
      <c r="J21" s="311"/>
      <c r="K21" s="312"/>
      <c r="L21" s="312"/>
      <c r="M21" s="312"/>
      <c r="N21" s="312"/>
      <c r="O21" s="312"/>
      <c r="P21" s="312">
        <f>G21*K21</f>
        <v>0</v>
      </c>
      <c r="Q21" s="312">
        <f>P21</f>
        <v>0</v>
      </c>
      <c r="R21" s="312"/>
      <c r="S21" s="313"/>
      <c r="T21" s="50"/>
      <c r="U21" s="58">
        <v>4.13</v>
      </c>
      <c r="V21" s="93">
        <f>U21+(U21*20.16/100)</f>
        <v>4.96</v>
      </c>
      <c r="W21" s="190"/>
      <c r="X21" s="221">
        <v>17250</v>
      </c>
      <c r="Y21" s="20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13" customFormat="1" ht="12">
      <c r="A22" s="35"/>
      <c r="B22" s="73"/>
      <c r="C22" s="306"/>
      <c r="D22" s="307"/>
      <c r="E22" s="308"/>
      <c r="F22" s="308"/>
      <c r="G22" s="309"/>
      <c r="H22" s="317"/>
      <c r="I22" s="317"/>
      <c r="J22" s="311"/>
      <c r="K22" s="312"/>
      <c r="L22" s="312"/>
      <c r="M22" s="312"/>
      <c r="N22" s="318"/>
      <c r="O22" s="315"/>
      <c r="P22" s="312"/>
      <c r="Q22" s="312"/>
      <c r="R22" s="312"/>
      <c r="S22" s="313"/>
      <c r="T22" s="50"/>
      <c r="U22" s="58"/>
      <c r="V22" s="93"/>
      <c r="W22" s="190"/>
      <c r="X22" s="221"/>
      <c r="Y22" s="20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13" customFormat="1" ht="12.75" thickBot="1">
      <c r="A23" s="35"/>
      <c r="B23" s="73"/>
      <c r="C23" s="319"/>
      <c r="D23" s="320"/>
      <c r="E23" s="321"/>
      <c r="F23" s="321"/>
      <c r="G23" s="322"/>
      <c r="H23" s="323"/>
      <c r="I23" s="323"/>
      <c r="J23" s="324"/>
      <c r="K23" s="325"/>
      <c r="L23" s="325"/>
      <c r="M23" s="325"/>
      <c r="N23" s="325"/>
      <c r="O23" s="325"/>
      <c r="P23" s="325"/>
      <c r="Q23" s="325"/>
      <c r="R23" s="325"/>
      <c r="S23" s="326"/>
      <c r="T23" s="50"/>
      <c r="U23" s="58"/>
      <c r="V23" s="93"/>
      <c r="W23" s="190"/>
      <c r="X23" s="221"/>
      <c r="Y23" s="20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13" customFormat="1" ht="13.5" thickBot="1">
      <c r="A24" s="35"/>
      <c r="B24" s="66"/>
      <c r="C24" s="294"/>
      <c r="D24" s="1"/>
      <c r="E24" s="147" t="s">
        <v>80</v>
      </c>
      <c r="F24" s="147"/>
      <c r="G24" s="147"/>
      <c r="H24" s="67"/>
      <c r="I24" s="67"/>
      <c r="J24" s="67"/>
      <c r="K24" s="68"/>
      <c r="L24" s="68"/>
      <c r="M24" s="68"/>
      <c r="N24" s="68"/>
      <c r="O24" s="68"/>
      <c r="P24" s="68"/>
      <c r="Q24" s="68"/>
      <c r="R24" s="68"/>
      <c r="S24" s="272"/>
      <c r="T24" s="262"/>
      <c r="U24" s="194"/>
      <c r="V24" s="194"/>
      <c r="W24" s="195" t="e">
        <f>#REF!/#REF!</f>
        <v>#REF!</v>
      </c>
      <c r="X24" s="195" t="e">
        <f>#REF!/#REF!</f>
        <v>#REF!</v>
      </c>
      <c r="Y24" s="20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13" customFormat="1" ht="13.5" thickBot="1">
      <c r="A25" s="35"/>
      <c r="B25" s="66"/>
      <c r="C25" s="294"/>
      <c r="D25" s="1"/>
      <c r="E25" s="147" t="s">
        <v>81</v>
      </c>
      <c r="F25" s="147"/>
      <c r="G25" s="147"/>
      <c r="H25" s="67"/>
      <c r="I25" s="67"/>
      <c r="J25" s="67"/>
      <c r="K25" s="68"/>
      <c r="L25" s="68"/>
      <c r="M25" s="68"/>
      <c r="N25" s="68"/>
      <c r="O25" s="68"/>
      <c r="P25" s="68"/>
      <c r="Q25" s="68"/>
      <c r="R25" s="68"/>
      <c r="S25" s="272"/>
      <c r="T25" s="262"/>
      <c r="U25" s="194"/>
      <c r="V25" s="194"/>
      <c r="W25" s="196" t="e">
        <f>W24+X24</f>
        <v>#REF!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s="13" customFormat="1" ht="12.75" thickBot="1">
      <c r="A26" s="35"/>
      <c r="B26" s="36"/>
      <c r="C26" s="295"/>
      <c r="D26" s="31"/>
      <c r="E26" s="71" t="s">
        <v>82</v>
      </c>
      <c r="F26" s="32"/>
      <c r="G26" s="149"/>
      <c r="H26" s="32"/>
      <c r="I26" s="32"/>
      <c r="J26" s="32"/>
      <c r="K26" s="33"/>
      <c r="L26" s="33"/>
      <c r="M26" s="33"/>
      <c r="N26" s="33"/>
      <c r="O26" s="33"/>
      <c r="P26" s="33"/>
      <c r="Q26" s="33"/>
      <c r="R26" s="33"/>
      <c r="S26" s="38"/>
      <c r="T26" s="150"/>
      <c r="U26" s="151"/>
      <c r="V26" s="152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s="13" customFormat="1" ht="12.75">
      <c r="A27" s="5"/>
      <c r="B27" s="3"/>
      <c r="C27" s="3"/>
      <c r="D27" s="4"/>
      <c r="E27" s="4"/>
      <c r="F27" s="5"/>
      <c r="G27" s="6"/>
      <c r="H27" s="10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7"/>
      <c r="T27" s="72"/>
      <c r="U27" s="26"/>
      <c r="V27" s="26" t="s">
        <v>26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13" customFormat="1" ht="12.75">
      <c r="A28" s="5"/>
      <c r="B28" s="3"/>
      <c r="C28" s="3"/>
      <c r="D28" s="4"/>
      <c r="E28" s="4"/>
      <c r="F28" s="5"/>
      <c r="G28" s="6"/>
      <c r="H28" s="10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7"/>
      <c r="T28" s="24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32" spans="5:19" ht="12.75"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5:19" ht="12.75"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5:48" ht="12.75"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401" t="s">
        <v>39</v>
      </c>
      <c r="AI34" s="402"/>
      <c r="AJ34" s="403"/>
      <c r="AK34" s="404">
        <v>11</v>
      </c>
      <c r="AL34" s="405"/>
      <c r="AM34" s="405"/>
      <c r="AN34" s="405"/>
      <c r="AO34" s="406"/>
      <c r="AP34" s="404">
        <v>250</v>
      </c>
      <c r="AQ34" s="405"/>
      <c r="AR34" s="405"/>
      <c r="AS34" s="405"/>
      <c r="AT34" s="405"/>
      <c r="AU34" s="405"/>
      <c r="AV34" s="406"/>
    </row>
    <row r="35" spans="20:48" ht="12.75"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/>
      <c r="AH35" s="401" t="s">
        <v>39</v>
      </c>
      <c r="AI35" s="402"/>
      <c r="AJ35" s="403"/>
      <c r="AK35" s="404">
        <v>4</v>
      </c>
      <c r="AL35" s="405"/>
      <c r="AM35" s="405"/>
      <c r="AN35" s="405"/>
      <c r="AO35" s="406"/>
      <c r="AP35" s="404">
        <v>250</v>
      </c>
      <c r="AQ35" s="405"/>
      <c r="AR35" s="405"/>
      <c r="AS35" s="405"/>
      <c r="AT35" s="405"/>
      <c r="AU35" s="405"/>
      <c r="AV35" s="406"/>
    </row>
    <row r="36" spans="20:48" ht="12.75"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401" t="s">
        <v>39</v>
      </c>
      <c r="AI36" s="402"/>
      <c r="AJ36" s="403"/>
      <c r="AK36" s="404">
        <v>2</v>
      </c>
      <c r="AL36" s="405"/>
      <c r="AM36" s="405"/>
      <c r="AN36" s="405"/>
      <c r="AO36" s="406"/>
      <c r="AP36" s="404">
        <v>250</v>
      </c>
      <c r="AQ36" s="405"/>
      <c r="AR36" s="405"/>
      <c r="AS36" s="405"/>
      <c r="AT36" s="405"/>
      <c r="AU36" s="405"/>
      <c r="AV36" s="406"/>
    </row>
  </sheetData>
  <sheetProtection/>
  <mergeCells count="30">
    <mergeCell ref="AK34:AO34"/>
    <mergeCell ref="AP34:AV34"/>
    <mergeCell ref="AH35:AJ35"/>
    <mergeCell ref="AK35:AO35"/>
    <mergeCell ref="AP35:AV35"/>
    <mergeCell ref="AH36:AJ36"/>
    <mergeCell ref="AK36:AO36"/>
    <mergeCell ref="AP36:AV36"/>
    <mergeCell ref="O5:O6"/>
    <mergeCell ref="P5:P6"/>
    <mergeCell ref="S5:S6"/>
    <mergeCell ref="AE5:AI5"/>
    <mergeCell ref="AH6:AI6"/>
    <mergeCell ref="AH34:AJ34"/>
    <mergeCell ref="H5:H6"/>
    <mergeCell ref="I5:I6"/>
    <mergeCell ref="K5:K6"/>
    <mergeCell ref="L5:L6"/>
    <mergeCell ref="M5:M6"/>
    <mergeCell ref="N5:N6"/>
    <mergeCell ref="E1:O1"/>
    <mergeCell ref="G2:I2"/>
    <mergeCell ref="L2:M2"/>
    <mergeCell ref="K3:S3"/>
    <mergeCell ref="P4:S4"/>
    <mergeCell ref="B5:B6"/>
    <mergeCell ref="D5:D6"/>
    <mergeCell ref="E5:E6"/>
    <mergeCell ref="F5:F6"/>
    <mergeCell ref="G5:G6"/>
  </mergeCells>
  <printOptions gridLines="1" horizontalCentered="1"/>
  <pageMargins left="0.5905511811023623" right="0.6692913385826772" top="0.984251968503937" bottom="0.3937007874015748" header="0.984251968503937" footer="0.3937007874015748"/>
  <pageSetup horizontalDpi="600" verticalDpi="600" orientation="landscape" paperSize="9" scale="70" r:id="rId1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63"/>
  <sheetViews>
    <sheetView view="pageBreakPreview" zoomScaleSheetLayoutView="100" zoomScalePageLayoutView="0" workbookViewId="0" topLeftCell="C19">
      <selection activeCell="J12" sqref="J12"/>
    </sheetView>
  </sheetViews>
  <sheetFormatPr defaultColWidth="9.140625" defaultRowHeight="12.75"/>
  <cols>
    <col min="1" max="1" width="6.00390625" style="5" hidden="1" customWidth="1"/>
    <col min="2" max="2" width="9.7109375" style="3" hidden="1" customWidth="1"/>
    <col min="3" max="3" width="11.8515625" style="3" customWidth="1"/>
    <col min="4" max="4" width="4.8515625" style="4" customWidth="1"/>
    <col min="5" max="5" width="69.421875" style="4" customWidth="1"/>
    <col min="6" max="6" width="5.00390625" style="5" customWidth="1"/>
    <col min="7" max="7" width="10.28125" style="6" customWidth="1"/>
    <col min="8" max="8" width="10.8515625" style="10" hidden="1" customWidth="1"/>
    <col min="9" max="9" width="0.13671875" style="9" hidden="1" customWidth="1"/>
    <col min="10" max="10" width="8.8515625" style="9" customWidth="1"/>
    <col min="11" max="11" width="9.28125" style="11" hidden="1" customWidth="1"/>
    <col min="12" max="12" width="13.00390625" style="11" hidden="1" customWidth="1"/>
    <col min="13" max="13" width="0.71875" style="11" hidden="1" customWidth="1"/>
    <col min="14" max="14" width="10.140625" style="11" customWidth="1"/>
    <col min="15" max="15" width="13.28125" style="11" customWidth="1"/>
    <col min="16" max="16" width="0.2890625" style="11" hidden="1" customWidth="1"/>
    <col min="17" max="17" width="2.421875" style="11" hidden="1" customWidth="1"/>
    <col min="18" max="18" width="0.13671875" style="11" hidden="1" customWidth="1"/>
    <col min="19" max="19" width="19.8515625" style="7" customWidth="1"/>
    <col min="20" max="20" width="0.9921875" style="4" hidden="1" customWidth="1"/>
    <col min="21" max="21" width="0.13671875" style="15" hidden="1" customWidth="1"/>
    <col min="22" max="22" width="9.7109375" style="15" hidden="1" customWidth="1"/>
    <col min="23" max="23" width="13.8515625" style="15" hidden="1" customWidth="1"/>
    <col min="24" max="24" width="14.7109375" style="15" hidden="1" customWidth="1"/>
    <col min="25" max="25" width="14.7109375" style="15" customWidth="1"/>
    <col min="26" max="26" width="11.421875" style="15" customWidth="1"/>
    <col min="27" max="27" width="39.00390625" style="15" customWidth="1"/>
    <col min="28" max="37" width="11.421875" style="15" customWidth="1"/>
    <col min="38" max="16384" width="9.140625" style="4" customWidth="1"/>
  </cols>
  <sheetData>
    <row r="1" spans="1:20" ht="18">
      <c r="A1" s="23"/>
      <c r="B1" s="263"/>
      <c r="C1" s="284"/>
      <c r="D1" s="264"/>
      <c r="E1" s="377" t="s">
        <v>127</v>
      </c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265"/>
      <c r="Q1" s="265"/>
      <c r="R1" s="265"/>
      <c r="S1" s="266"/>
      <c r="T1" s="158"/>
    </row>
    <row r="2" spans="2:20" ht="12.75">
      <c r="B2" s="267"/>
      <c r="C2" s="159"/>
      <c r="D2" s="14"/>
      <c r="E2" s="173" t="s">
        <v>24</v>
      </c>
      <c r="F2" s="155"/>
      <c r="G2" s="378"/>
      <c r="H2" s="378"/>
      <c r="I2" s="378"/>
      <c r="J2" s="197"/>
      <c r="K2" s="156"/>
      <c r="L2" s="379"/>
      <c r="M2" s="379"/>
      <c r="N2" s="198"/>
      <c r="O2" s="198" t="s">
        <v>110</v>
      </c>
      <c r="P2" s="157"/>
      <c r="Q2" s="157"/>
      <c r="R2" s="157">
        <v>23</v>
      </c>
      <c r="S2" s="268">
        <v>23</v>
      </c>
      <c r="T2" s="160"/>
    </row>
    <row r="3" spans="1:37" s="8" customFormat="1" ht="12.75" customHeight="1">
      <c r="A3" s="5"/>
      <c r="B3" s="269"/>
      <c r="C3" s="161"/>
      <c r="D3" s="15"/>
      <c r="E3" s="162" t="s">
        <v>109</v>
      </c>
      <c r="F3" s="163"/>
      <c r="G3" s="164"/>
      <c r="H3" s="165"/>
      <c r="I3" s="166" t="s">
        <v>1</v>
      </c>
      <c r="J3" s="166"/>
      <c r="K3" s="380" t="s">
        <v>108</v>
      </c>
      <c r="L3" s="380"/>
      <c r="M3" s="380"/>
      <c r="N3" s="380"/>
      <c r="O3" s="380"/>
      <c r="P3" s="380"/>
      <c r="Q3" s="380"/>
      <c r="R3" s="380"/>
      <c r="S3" s="381"/>
      <c r="T3" s="167"/>
      <c r="U3" s="25"/>
      <c r="V3" s="25"/>
      <c r="W3" s="25"/>
      <c r="X3" s="25"/>
      <c r="Y3" s="25"/>
      <c r="Z3" s="25"/>
      <c r="AA3" s="25"/>
      <c r="AB3" s="25"/>
      <c r="AC3" s="25"/>
      <c r="AD3" s="25"/>
      <c r="AE3" s="28"/>
      <c r="AF3" s="25"/>
      <c r="AG3" s="25"/>
      <c r="AH3" s="25"/>
      <c r="AI3" s="25"/>
      <c r="AJ3" s="25"/>
      <c r="AK3" s="25"/>
    </row>
    <row r="4" spans="2:31" ht="15" customHeight="1" thickBot="1">
      <c r="B4" s="270"/>
      <c r="C4" s="168"/>
      <c r="D4" s="169"/>
      <c r="E4" s="170" t="s">
        <v>129</v>
      </c>
      <c r="F4" s="181"/>
      <c r="G4" s="182"/>
      <c r="H4" s="183"/>
      <c r="I4" s="184" t="s">
        <v>0</v>
      </c>
      <c r="J4" s="184"/>
      <c r="K4" s="185"/>
      <c r="L4" s="185"/>
      <c r="M4" s="185"/>
      <c r="N4" s="185"/>
      <c r="O4" s="280" t="s">
        <v>107</v>
      </c>
      <c r="P4" s="382">
        <v>11328</v>
      </c>
      <c r="Q4" s="382"/>
      <c r="R4" s="382"/>
      <c r="S4" s="383"/>
      <c r="T4" s="171"/>
      <c r="U4" s="172" t="s">
        <v>83</v>
      </c>
      <c r="V4" s="172"/>
      <c r="W4" s="180">
        <v>43804</v>
      </c>
      <c r="X4" s="180">
        <v>43864</v>
      </c>
      <c r="Y4" s="180"/>
      <c r="AE4" s="29"/>
    </row>
    <row r="5" spans="2:35" ht="15" customHeight="1" thickBot="1">
      <c r="B5" s="384" t="s">
        <v>25</v>
      </c>
      <c r="C5" s="277"/>
      <c r="D5" s="386" t="s">
        <v>8</v>
      </c>
      <c r="E5" s="386" t="s">
        <v>9</v>
      </c>
      <c r="F5" s="386" t="s">
        <v>10</v>
      </c>
      <c r="G5" s="388" t="s">
        <v>11</v>
      </c>
      <c r="H5" s="390" t="s">
        <v>6</v>
      </c>
      <c r="I5" s="392" t="s">
        <v>14</v>
      </c>
      <c r="J5" s="199" t="s">
        <v>98</v>
      </c>
      <c r="K5" s="394" t="s">
        <v>73</v>
      </c>
      <c r="L5" s="392" t="s">
        <v>7</v>
      </c>
      <c r="M5" s="392" t="s">
        <v>15</v>
      </c>
      <c r="N5" s="394" t="s">
        <v>126</v>
      </c>
      <c r="O5" s="394" t="s">
        <v>73</v>
      </c>
      <c r="P5" s="392" t="s">
        <v>12</v>
      </c>
      <c r="Q5" s="199" t="s">
        <v>88</v>
      </c>
      <c r="R5" s="199" t="s">
        <v>89</v>
      </c>
      <c r="S5" s="395" t="s">
        <v>12</v>
      </c>
      <c r="T5" s="260"/>
      <c r="U5" s="39" t="s">
        <v>2</v>
      </c>
      <c r="V5" s="40" t="s">
        <v>4</v>
      </c>
      <c r="W5" s="178" t="s">
        <v>86</v>
      </c>
      <c r="X5" s="178" t="s">
        <v>86</v>
      </c>
      <c r="Z5" s="176"/>
      <c r="AA5" s="45"/>
      <c r="AB5" s="21"/>
      <c r="AC5" s="16"/>
      <c r="AD5" s="20"/>
      <c r="AE5" s="397"/>
      <c r="AF5" s="397"/>
      <c r="AG5" s="397"/>
      <c r="AH5" s="397"/>
      <c r="AI5" s="398"/>
    </row>
    <row r="6" spans="1:35" ht="15" customHeight="1" thickBot="1">
      <c r="A6" s="34" t="s">
        <v>5</v>
      </c>
      <c r="B6" s="385"/>
      <c r="C6" s="278"/>
      <c r="D6" s="387"/>
      <c r="E6" s="387"/>
      <c r="F6" s="387"/>
      <c r="G6" s="389"/>
      <c r="H6" s="391"/>
      <c r="I6" s="393"/>
      <c r="J6" s="222"/>
      <c r="K6" s="393"/>
      <c r="L6" s="393"/>
      <c r="M6" s="393"/>
      <c r="N6" s="393"/>
      <c r="O6" s="393"/>
      <c r="P6" s="393"/>
      <c r="Q6" s="223" t="s">
        <v>87</v>
      </c>
      <c r="R6" s="223" t="s">
        <v>87</v>
      </c>
      <c r="S6" s="396"/>
      <c r="T6" s="2"/>
      <c r="U6" s="174" t="s">
        <v>3</v>
      </c>
      <c r="V6" s="175" t="s">
        <v>85</v>
      </c>
      <c r="W6" s="179">
        <v>1</v>
      </c>
      <c r="X6" s="179">
        <v>2</v>
      </c>
      <c r="Z6" s="177"/>
      <c r="AA6" s="19"/>
      <c r="AB6" s="22"/>
      <c r="AC6" s="17"/>
      <c r="AD6" s="59"/>
      <c r="AE6" s="46"/>
      <c r="AF6" s="18"/>
      <c r="AG6" s="18"/>
      <c r="AH6" s="399"/>
      <c r="AI6" s="400"/>
    </row>
    <row r="7" spans="1:28" ht="21" customHeight="1">
      <c r="A7" s="35"/>
      <c r="B7" s="73"/>
      <c r="C7" s="285"/>
      <c r="D7" s="27">
        <v>1</v>
      </c>
      <c r="E7" s="30" t="s">
        <v>23</v>
      </c>
      <c r="F7" s="47"/>
      <c r="G7" s="238" t="s">
        <v>97</v>
      </c>
      <c r="H7" s="47"/>
      <c r="I7" s="47"/>
      <c r="J7" s="218"/>
      <c r="K7" s="48"/>
      <c r="L7" s="48"/>
      <c r="M7" s="48"/>
      <c r="N7" s="48"/>
      <c r="O7" s="229"/>
      <c r="P7" s="48"/>
      <c r="Q7" s="224"/>
      <c r="R7" s="205"/>
      <c r="S7" s="49"/>
      <c r="T7" s="1"/>
      <c r="U7" s="39"/>
      <c r="V7" s="40"/>
      <c r="W7" s="188"/>
      <c r="X7" s="188"/>
      <c r="Y7" s="200"/>
      <c r="Z7" s="26"/>
      <c r="AA7" s="26"/>
      <c r="AB7" s="26"/>
    </row>
    <row r="8" spans="1:28" ht="13.5" thickBot="1">
      <c r="A8" s="35"/>
      <c r="B8" s="85" t="s">
        <v>27</v>
      </c>
      <c r="C8" s="286" t="s">
        <v>27</v>
      </c>
      <c r="D8" s="86" t="s">
        <v>16</v>
      </c>
      <c r="E8" s="87" t="s">
        <v>74</v>
      </c>
      <c r="F8" s="87" t="s">
        <v>13</v>
      </c>
      <c r="G8" s="231">
        <v>8</v>
      </c>
      <c r="H8" s="88"/>
      <c r="I8" s="88"/>
      <c r="J8" s="103">
        <v>348</v>
      </c>
      <c r="K8" s="89">
        <v>403.63</v>
      </c>
      <c r="L8" s="89"/>
      <c r="M8" s="89"/>
      <c r="N8" s="89">
        <f>G8*J8</f>
        <v>2784</v>
      </c>
      <c r="O8" s="213">
        <f>N8+(N8*23%)</f>
        <v>3424.32</v>
      </c>
      <c r="P8" s="89">
        <f>G8*K8</f>
        <v>3229.04</v>
      </c>
      <c r="Q8" s="89"/>
      <c r="R8" s="206"/>
      <c r="S8" s="117"/>
      <c r="T8" s="118"/>
      <c r="U8" s="119">
        <v>332.18</v>
      </c>
      <c r="V8" s="93">
        <f>U8+(U8*20.16/100)</f>
        <v>399.15</v>
      </c>
      <c r="W8" s="189">
        <v>3229.04</v>
      </c>
      <c r="X8" s="189"/>
      <c r="Y8" s="200"/>
      <c r="Z8" s="26"/>
      <c r="AA8" s="26"/>
      <c r="AB8" s="26"/>
    </row>
    <row r="9" spans="1:37" s="13" customFormat="1" ht="12.75" thickBot="1">
      <c r="A9" s="35"/>
      <c r="B9" s="108"/>
      <c r="C9" s="287"/>
      <c r="D9" s="109"/>
      <c r="E9" s="282" t="s">
        <v>111</v>
      </c>
      <c r="F9" s="110"/>
      <c r="G9" s="232"/>
      <c r="H9" s="111"/>
      <c r="I9" s="111"/>
      <c r="J9" s="220"/>
      <c r="K9" s="112">
        <f>V9</f>
        <v>0</v>
      </c>
      <c r="L9" s="112"/>
      <c r="M9" s="112"/>
      <c r="N9" s="112"/>
      <c r="O9" s="214"/>
      <c r="P9" s="112" t="s">
        <v>79</v>
      </c>
      <c r="Q9" s="112"/>
      <c r="R9" s="207"/>
      <c r="S9" s="113">
        <f>SUM(O8)</f>
        <v>3424.32</v>
      </c>
      <c r="T9" s="114"/>
      <c r="U9" s="115"/>
      <c r="V9" s="93"/>
      <c r="W9" s="190"/>
      <c r="X9" s="190"/>
      <c r="Y9" s="201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13" customFormat="1" ht="12">
      <c r="A10" s="35"/>
      <c r="B10" s="60"/>
      <c r="C10" s="288"/>
      <c r="D10" s="41">
        <v>2</v>
      </c>
      <c r="E10" s="43" t="s">
        <v>40</v>
      </c>
      <c r="F10" s="42"/>
      <c r="G10" s="230"/>
      <c r="H10" s="52"/>
      <c r="I10" s="52"/>
      <c r="J10" s="218"/>
      <c r="K10" s="53">
        <f aca="true" t="shared" si="0" ref="K10:K45">V10</f>
        <v>0</v>
      </c>
      <c r="L10" s="53"/>
      <c r="M10" s="53"/>
      <c r="N10" s="53"/>
      <c r="O10" s="212"/>
      <c r="P10" s="53">
        <f>G10*K10</f>
        <v>0</v>
      </c>
      <c r="Q10" s="53"/>
      <c r="R10" s="208"/>
      <c r="S10" s="56"/>
      <c r="T10" s="55"/>
      <c r="U10" s="58"/>
      <c r="V10" s="93"/>
      <c r="W10" s="190"/>
      <c r="X10" s="190"/>
      <c r="Y10" s="201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13" customFormat="1" ht="12">
      <c r="A11" s="35"/>
      <c r="B11" s="60"/>
      <c r="C11" s="286" t="s">
        <v>116</v>
      </c>
      <c r="D11" s="86" t="s">
        <v>17</v>
      </c>
      <c r="E11" s="87" t="s">
        <v>99</v>
      </c>
      <c r="F11" s="87"/>
      <c r="G11" s="231"/>
      <c r="H11" s="88"/>
      <c r="I11" s="88"/>
      <c r="J11" s="219"/>
      <c r="K11" s="89">
        <v>1.57</v>
      </c>
      <c r="L11" s="89"/>
      <c r="M11" s="89"/>
      <c r="N11" s="89"/>
      <c r="O11" s="213"/>
      <c r="P11" s="79">
        <f>G11*K11</f>
        <v>0</v>
      </c>
      <c r="Q11" s="79"/>
      <c r="R11" s="209"/>
      <c r="S11" s="90"/>
      <c r="T11" s="55"/>
      <c r="U11" s="58"/>
      <c r="V11" s="93"/>
      <c r="W11" s="190"/>
      <c r="X11" s="190"/>
      <c r="Y11" s="201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13" customFormat="1" ht="12">
      <c r="A12" s="35"/>
      <c r="B12" s="60"/>
      <c r="C12" s="288"/>
      <c r="D12" s="95"/>
      <c r="E12" s="96" t="s">
        <v>100</v>
      </c>
      <c r="F12" s="96" t="s">
        <v>13</v>
      </c>
      <c r="G12" s="234">
        <v>400</v>
      </c>
      <c r="H12" s="97"/>
      <c r="I12" s="97"/>
      <c r="J12" s="283">
        <v>38.77</v>
      </c>
      <c r="K12" s="98"/>
      <c r="L12" s="98"/>
      <c r="M12" s="98"/>
      <c r="N12" s="53">
        <f>G12*J12</f>
        <v>15508</v>
      </c>
      <c r="O12" s="281">
        <f>N12+(N12*23%)</f>
        <v>19074.84</v>
      </c>
      <c r="P12" s="79"/>
      <c r="Q12" s="79"/>
      <c r="R12" s="209"/>
      <c r="S12" s="105"/>
      <c r="T12" s="55"/>
      <c r="U12" s="58"/>
      <c r="V12" s="93"/>
      <c r="W12" s="190"/>
      <c r="X12" s="190"/>
      <c r="Y12" s="201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13" customFormat="1" ht="12">
      <c r="A13" s="35"/>
      <c r="B13" s="75" t="s">
        <v>75</v>
      </c>
      <c r="C13" s="286" t="s">
        <v>117</v>
      </c>
      <c r="D13" s="76" t="s">
        <v>28</v>
      </c>
      <c r="E13" s="77" t="s">
        <v>101</v>
      </c>
      <c r="F13" s="77" t="s">
        <v>102</v>
      </c>
      <c r="G13" s="233">
        <v>624</v>
      </c>
      <c r="H13" s="78"/>
      <c r="I13" s="78"/>
      <c r="J13" s="228">
        <v>22.55</v>
      </c>
      <c r="K13" s="79">
        <v>1.57</v>
      </c>
      <c r="L13" s="79"/>
      <c r="M13" s="79"/>
      <c r="N13" s="89">
        <f>G13*J13</f>
        <v>14071.2</v>
      </c>
      <c r="O13" s="215">
        <f>N13+(N13*23%)</f>
        <v>17307.58</v>
      </c>
      <c r="P13" s="79">
        <f>G13*K13</f>
        <v>979.68</v>
      </c>
      <c r="Q13" s="79"/>
      <c r="R13" s="209"/>
      <c r="S13" s="80"/>
      <c r="T13" s="81"/>
      <c r="U13" s="82">
        <v>1.29</v>
      </c>
      <c r="V13" s="93">
        <f>U13+(U13*20.16/100)</f>
        <v>1.55</v>
      </c>
      <c r="W13" s="190">
        <v>6429.7</v>
      </c>
      <c r="X13" s="190"/>
      <c r="Y13" s="201"/>
      <c r="Z13" s="69"/>
      <c r="AA13" s="69"/>
      <c r="AB13" s="26"/>
      <c r="AC13" s="26"/>
      <c r="AD13" s="70"/>
      <c r="AE13" s="26"/>
      <c r="AF13" s="26"/>
      <c r="AG13" s="26"/>
      <c r="AH13" s="26"/>
      <c r="AI13" s="26"/>
      <c r="AJ13" s="26"/>
      <c r="AK13" s="26"/>
    </row>
    <row r="14" spans="1:37" s="13" customFormat="1" ht="12">
      <c r="A14" s="35"/>
      <c r="B14" s="85" t="s">
        <v>49</v>
      </c>
      <c r="C14" s="286" t="s">
        <v>118</v>
      </c>
      <c r="D14" s="86" t="s">
        <v>22</v>
      </c>
      <c r="E14" s="87" t="s">
        <v>48</v>
      </c>
      <c r="F14" s="87"/>
      <c r="G14" s="231"/>
      <c r="H14" s="88"/>
      <c r="I14" s="88"/>
      <c r="J14" s="239"/>
      <c r="K14" s="240">
        <f t="shared" si="0"/>
        <v>0</v>
      </c>
      <c r="L14" s="240"/>
      <c r="M14" s="240"/>
      <c r="N14" s="240"/>
      <c r="O14" s="244"/>
      <c r="P14" s="240"/>
      <c r="Q14" s="240"/>
      <c r="R14" s="242"/>
      <c r="S14" s="90"/>
      <c r="T14" s="91"/>
      <c r="U14" s="92"/>
      <c r="V14" s="93"/>
      <c r="W14" s="190"/>
      <c r="X14" s="190"/>
      <c r="Y14" s="201"/>
      <c r="Z14" s="69"/>
      <c r="AA14" s="69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13" customFormat="1" ht="12">
      <c r="A15" s="35"/>
      <c r="B15" s="60"/>
      <c r="C15" s="288"/>
      <c r="D15" s="44"/>
      <c r="E15" s="42" t="s">
        <v>29</v>
      </c>
      <c r="F15" s="42"/>
      <c r="G15" s="230"/>
      <c r="H15" s="52" t="e">
        <f>IF(#REF!=0,IF(B15=0,0,VLOOKUP(B15,#REF!,4)),"XXXX")</f>
        <v>#REF!</v>
      </c>
      <c r="I15" s="52" t="e">
        <f>IF(#REF!=0,IF(B15=0,0,VLOOKUP(B15,#REF!,5)),"XXXX")</f>
        <v>#REF!</v>
      </c>
      <c r="J15" s="243"/>
      <c r="K15" s="244">
        <f t="shared" si="0"/>
        <v>0</v>
      </c>
      <c r="L15" s="244"/>
      <c r="M15" s="244"/>
      <c r="N15" s="244"/>
      <c r="O15" s="244"/>
      <c r="P15" s="244">
        <f>G15*K15</f>
        <v>0</v>
      </c>
      <c r="Q15" s="244"/>
      <c r="R15" s="245"/>
      <c r="S15" s="56"/>
      <c r="T15" s="50"/>
      <c r="U15" s="58"/>
      <c r="V15" s="93"/>
      <c r="W15" s="190"/>
      <c r="X15" s="190"/>
      <c r="Y15" s="201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13" customFormat="1" ht="12">
      <c r="A16" s="35"/>
      <c r="B16" s="94"/>
      <c r="C16" s="289"/>
      <c r="D16" s="95"/>
      <c r="E16" s="96" t="s">
        <v>30</v>
      </c>
      <c r="F16" s="96" t="s">
        <v>31</v>
      </c>
      <c r="G16" s="234">
        <v>1888</v>
      </c>
      <c r="H16" s="97" t="e">
        <f>IF(#REF!=0,IF(B16=0,0,VLOOKUP(B16,#REF!,4)),"XXXX")</f>
        <v>#REF!</v>
      </c>
      <c r="I16" s="97" t="e">
        <f>IF(#REF!=0,IF(B16=0,0,VLOOKUP(B16,#REF!,5)),"XXXX")</f>
        <v>#REF!</v>
      </c>
      <c r="J16" s="246">
        <v>39.34</v>
      </c>
      <c r="K16" s="241">
        <v>38.75</v>
      </c>
      <c r="L16" s="241"/>
      <c r="M16" s="241"/>
      <c r="N16" s="53">
        <f>G16*J16</f>
        <v>74273.92</v>
      </c>
      <c r="O16" s="212">
        <f>N16+(N16*23%)</f>
        <v>91356.92</v>
      </c>
      <c r="P16" s="241">
        <f>G16*K16</f>
        <v>73160</v>
      </c>
      <c r="Q16" s="241">
        <f>P16-W16</f>
        <v>43100.36</v>
      </c>
      <c r="R16" s="247"/>
      <c r="S16" s="99"/>
      <c r="T16" s="100"/>
      <c r="U16" s="101">
        <v>35.25</v>
      </c>
      <c r="V16" s="93">
        <f>U16+(U16*20.16/100)</f>
        <v>42.36</v>
      </c>
      <c r="W16" s="190">
        <v>30059.64</v>
      </c>
      <c r="X16" s="190"/>
      <c r="Y16" s="20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13" customFormat="1" ht="12">
      <c r="A17" s="35"/>
      <c r="B17" s="60" t="s">
        <v>54</v>
      </c>
      <c r="C17" s="286" t="s">
        <v>119</v>
      </c>
      <c r="D17" s="44" t="s">
        <v>41</v>
      </c>
      <c r="E17" s="42" t="s">
        <v>103</v>
      </c>
      <c r="F17" s="42"/>
      <c r="G17" s="230"/>
      <c r="H17" s="52"/>
      <c r="I17" s="52"/>
      <c r="J17" s="243"/>
      <c r="K17" s="244">
        <f t="shared" si="0"/>
        <v>0</v>
      </c>
      <c r="L17" s="244"/>
      <c r="M17" s="244"/>
      <c r="N17" s="240"/>
      <c r="O17" s="244"/>
      <c r="P17" s="244"/>
      <c r="Q17" s="244"/>
      <c r="R17" s="245"/>
      <c r="S17" s="56"/>
      <c r="T17" s="50"/>
      <c r="U17" s="58"/>
      <c r="V17" s="93"/>
      <c r="W17" s="190"/>
      <c r="X17" s="190"/>
      <c r="Y17" s="201"/>
      <c r="Z17" s="69"/>
      <c r="AA17" s="69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13" customFormat="1" ht="12">
      <c r="A18" s="35"/>
      <c r="B18" s="60"/>
      <c r="C18" s="288"/>
      <c r="D18" s="44"/>
      <c r="E18" s="148" t="s">
        <v>104</v>
      </c>
      <c r="F18" s="42" t="s">
        <v>55</v>
      </c>
      <c r="G18" s="230">
        <v>504</v>
      </c>
      <c r="H18" s="52"/>
      <c r="I18" s="52"/>
      <c r="J18" s="246">
        <v>99.51</v>
      </c>
      <c r="K18" s="244">
        <v>87.52</v>
      </c>
      <c r="L18" s="244"/>
      <c r="M18" s="244"/>
      <c r="N18" s="53">
        <f>G18*J18</f>
        <v>50153.04</v>
      </c>
      <c r="O18" s="212">
        <f>N18+(N18*23%)</f>
        <v>61688.24</v>
      </c>
      <c r="P18" s="244">
        <f aca="true" t="shared" si="1" ref="P18:P30">G18*K18</f>
        <v>44110.08</v>
      </c>
      <c r="Q18" s="244">
        <f>P18-X18</f>
        <v>-21089.92</v>
      </c>
      <c r="R18" s="247"/>
      <c r="S18" s="56"/>
      <c r="T18" s="50"/>
      <c r="U18" s="58">
        <v>70.84</v>
      </c>
      <c r="V18" s="93">
        <f>U18+(U18*20.16/100)</f>
        <v>85.12</v>
      </c>
      <c r="W18" s="190"/>
      <c r="X18" s="190">
        <v>65200</v>
      </c>
      <c r="Y18" s="201"/>
      <c r="Z18" s="69"/>
      <c r="AA18" s="69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13" customFormat="1" ht="12">
      <c r="A19" s="35"/>
      <c r="B19" s="85" t="s">
        <v>90</v>
      </c>
      <c r="C19" s="286" t="s">
        <v>120</v>
      </c>
      <c r="D19" s="102" t="s">
        <v>42</v>
      </c>
      <c r="E19" s="87" t="s">
        <v>72</v>
      </c>
      <c r="F19" s="103"/>
      <c r="G19" s="231"/>
      <c r="H19" s="103"/>
      <c r="I19" s="103"/>
      <c r="J19" s="239"/>
      <c r="K19" s="240">
        <f t="shared" si="0"/>
        <v>0</v>
      </c>
      <c r="L19" s="240"/>
      <c r="M19" s="240"/>
      <c r="N19" s="240"/>
      <c r="O19" s="244"/>
      <c r="P19" s="240">
        <f t="shared" si="1"/>
        <v>0</v>
      </c>
      <c r="Q19" s="240"/>
      <c r="R19" s="242"/>
      <c r="S19" s="90"/>
      <c r="T19" s="91"/>
      <c r="U19" s="92"/>
      <c r="V19" s="93"/>
      <c r="W19" s="190"/>
      <c r="X19" s="190"/>
      <c r="Y19" s="201"/>
      <c r="Z19" s="69"/>
      <c r="AA19" s="69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13" customFormat="1" ht="12">
      <c r="A20" s="35"/>
      <c r="B20" s="74"/>
      <c r="C20" s="290"/>
      <c r="D20" s="104"/>
      <c r="E20" s="96" t="s">
        <v>84</v>
      </c>
      <c r="F20" s="96" t="s">
        <v>61</v>
      </c>
      <c r="G20" s="234">
        <v>17640</v>
      </c>
      <c r="H20" s="97"/>
      <c r="I20" s="97"/>
      <c r="J20" s="246">
        <v>0.59</v>
      </c>
      <c r="K20" s="241">
        <v>1.36</v>
      </c>
      <c r="L20" s="241"/>
      <c r="M20" s="241"/>
      <c r="N20" s="53">
        <f>G20*J20</f>
        <v>10407.6</v>
      </c>
      <c r="O20" s="212">
        <f>N20+(N20*23%)</f>
        <v>12801.35</v>
      </c>
      <c r="P20" s="241">
        <f t="shared" si="1"/>
        <v>23990.4</v>
      </c>
      <c r="Q20" s="241">
        <f>P20-X20</f>
        <v>-11209.6</v>
      </c>
      <c r="R20" s="247"/>
      <c r="S20" s="105"/>
      <c r="T20" s="100"/>
      <c r="U20" s="101">
        <v>0.72</v>
      </c>
      <c r="V20" s="93">
        <f>U20+(U20*20.16/100)</f>
        <v>0.87</v>
      </c>
      <c r="W20" s="190"/>
      <c r="X20" s="190">
        <v>35200</v>
      </c>
      <c r="Y20" s="201"/>
      <c r="Z20" s="69"/>
      <c r="AA20" s="69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3" customFormat="1" ht="12">
      <c r="A21" s="35"/>
      <c r="B21" s="73" t="s">
        <v>96</v>
      </c>
      <c r="C21" s="286" t="s">
        <v>59</v>
      </c>
      <c r="D21" s="65" t="s">
        <v>43</v>
      </c>
      <c r="E21" s="12" t="s">
        <v>95</v>
      </c>
      <c r="F21" s="47" t="s">
        <v>36</v>
      </c>
      <c r="G21" s="230">
        <v>2100</v>
      </c>
      <c r="H21" s="47"/>
      <c r="I21" s="47"/>
      <c r="J21" s="47">
        <v>6.29</v>
      </c>
      <c r="K21" s="244">
        <v>13.99</v>
      </c>
      <c r="L21" s="244"/>
      <c r="M21" s="244"/>
      <c r="N21" s="89">
        <f>G21*J21</f>
        <v>13209</v>
      </c>
      <c r="O21" s="213">
        <f>N21+(N21*23%)</f>
        <v>16247.07</v>
      </c>
      <c r="P21" s="244">
        <f t="shared" si="1"/>
        <v>29379</v>
      </c>
      <c r="Q21" s="244">
        <f>P21</f>
        <v>29379</v>
      </c>
      <c r="R21" s="245"/>
      <c r="S21" s="56"/>
      <c r="T21" s="50"/>
      <c r="U21" s="58">
        <v>4.13</v>
      </c>
      <c r="V21" s="93">
        <f>U21+(U21*20.16/100)</f>
        <v>4.96</v>
      </c>
      <c r="W21" s="190"/>
      <c r="X21" s="221">
        <v>17250</v>
      </c>
      <c r="Y21" s="20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13" customFormat="1" ht="12">
      <c r="A22" s="35"/>
      <c r="B22" s="73"/>
      <c r="C22" s="286" t="s">
        <v>91</v>
      </c>
      <c r="D22" s="226" t="s">
        <v>44</v>
      </c>
      <c r="E22" s="227" t="s">
        <v>105</v>
      </c>
      <c r="F22" s="228" t="s">
        <v>55</v>
      </c>
      <c r="G22" s="233">
        <v>226.56</v>
      </c>
      <c r="H22" s="228"/>
      <c r="I22" s="228"/>
      <c r="J22" s="248">
        <v>1094.99</v>
      </c>
      <c r="K22" s="249"/>
      <c r="L22" s="249"/>
      <c r="M22" s="249"/>
      <c r="N22" s="79">
        <f>G22*J22</f>
        <v>248080.93</v>
      </c>
      <c r="O22" s="215">
        <f>N22+(N22*23%)</f>
        <v>305139.54</v>
      </c>
      <c r="P22" s="249"/>
      <c r="Q22" s="249"/>
      <c r="R22" s="250"/>
      <c r="S22" s="80"/>
      <c r="T22" s="50"/>
      <c r="U22" s="58"/>
      <c r="V22" s="93"/>
      <c r="W22" s="190"/>
      <c r="X22" s="221"/>
      <c r="Y22" s="20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13" customFormat="1" ht="12">
      <c r="A23" s="35"/>
      <c r="B23" s="73"/>
      <c r="C23" s="286" t="s">
        <v>120</v>
      </c>
      <c r="D23" s="44" t="s">
        <v>112</v>
      </c>
      <c r="E23" s="42" t="s">
        <v>93</v>
      </c>
      <c r="F23" s="42"/>
      <c r="G23" s="230"/>
      <c r="H23" s="47"/>
      <c r="I23" s="47"/>
      <c r="J23" s="243"/>
      <c r="K23" s="244"/>
      <c r="L23" s="244"/>
      <c r="M23" s="244"/>
      <c r="N23" s="244"/>
      <c r="O23" s="244"/>
      <c r="P23" s="244"/>
      <c r="Q23" s="244"/>
      <c r="R23" s="245"/>
      <c r="S23" s="56"/>
      <c r="T23" s="50"/>
      <c r="U23" s="58"/>
      <c r="V23" s="93"/>
      <c r="W23" s="190"/>
      <c r="X23" s="221"/>
      <c r="Y23" s="20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13" customFormat="1" ht="12">
      <c r="A24" s="35"/>
      <c r="B24" s="73"/>
      <c r="C24" s="285"/>
      <c r="D24" s="44"/>
      <c r="E24" s="42" t="s">
        <v>94</v>
      </c>
      <c r="F24" s="42" t="s">
        <v>61</v>
      </c>
      <c r="G24" s="230">
        <v>7929.6</v>
      </c>
      <c r="H24" s="47"/>
      <c r="I24" s="47"/>
      <c r="J24" s="243">
        <v>0.59</v>
      </c>
      <c r="K24" s="244"/>
      <c r="L24" s="244"/>
      <c r="M24" s="244"/>
      <c r="N24" s="244">
        <f>G24*J24</f>
        <v>4678.46</v>
      </c>
      <c r="O24" s="215">
        <f>N24+(N24*23%)</f>
        <v>5754.51</v>
      </c>
      <c r="P24" s="244"/>
      <c r="Q24" s="244"/>
      <c r="R24" s="245"/>
      <c r="S24" s="56"/>
      <c r="T24" s="50"/>
      <c r="U24" s="58"/>
      <c r="V24" s="93"/>
      <c r="W24" s="190"/>
      <c r="X24" s="221"/>
      <c r="Y24" s="201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13" customFormat="1" ht="12">
      <c r="A25" s="35"/>
      <c r="B25" s="225" t="s">
        <v>92</v>
      </c>
      <c r="C25" s="286" t="s">
        <v>121</v>
      </c>
      <c r="D25" s="226" t="s">
        <v>113</v>
      </c>
      <c r="E25" s="227" t="s">
        <v>106</v>
      </c>
      <c r="F25" s="228" t="s">
        <v>36</v>
      </c>
      <c r="G25" s="233">
        <v>11328</v>
      </c>
      <c r="H25" s="228"/>
      <c r="I25" s="228"/>
      <c r="J25" s="248">
        <v>3.54</v>
      </c>
      <c r="K25" s="249">
        <v>2.27</v>
      </c>
      <c r="L25" s="249"/>
      <c r="M25" s="249"/>
      <c r="N25" s="89">
        <f>G25*J25</f>
        <v>40101.12</v>
      </c>
      <c r="O25" s="213">
        <f>N25+(N25*23%)</f>
        <v>49324.38</v>
      </c>
      <c r="P25" s="249">
        <f>G25*K25</f>
        <v>25714.56</v>
      </c>
      <c r="Q25" s="249">
        <f>P25</f>
        <v>25714.56</v>
      </c>
      <c r="R25" s="250"/>
      <c r="S25" s="80"/>
      <c r="T25" s="50"/>
      <c r="U25" s="58"/>
      <c r="V25" s="93"/>
      <c r="W25" s="190"/>
      <c r="X25" s="221"/>
      <c r="Y25" s="201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s="13" customFormat="1" ht="12">
      <c r="A26" s="35"/>
      <c r="B26" s="106" t="s">
        <v>91</v>
      </c>
      <c r="C26" s="286" t="s">
        <v>91</v>
      </c>
      <c r="D26" s="102" t="s">
        <v>114</v>
      </c>
      <c r="E26" s="107" t="s">
        <v>58</v>
      </c>
      <c r="F26" s="103"/>
      <c r="G26" s="231"/>
      <c r="H26" s="103"/>
      <c r="I26" s="103"/>
      <c r="J26" s="239"/>
      <c r="K26" s="240">
        <f t="shared" si="0"/>
        <v>0</v>
      </c>
      <c r="L26" s="240"/>
      <c r="M26" s="240"/>
      <c r="N26" s="240"/>
      <c r="O26" s="240"/>
      <c r="P26" s="240">
        <f t="shared" si="1"/>
        <v>0</v>
      </c>
      <c r="Q26" s="240"/>
      <c r="R26" s="242"/>
      <c r="S26" s="90"/>
      <c r="T26" s="91"/>
      <c r="U26" s="92"/>
      <c r="V26" s="93"/>
      <c r="W26" s="190"/>
      <c r="X26" s="190"/>
      <c r="Y26" s="201"/>
      <c r="Z26" s="69"/>
      <c r="AA26" s="69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s="13" customFormat="1" ht="12">
      <c r="A27" s="35"/>
      <c r="B27" s="217">
        <v>95995</v>
      </c>
      <c r="C27" s="291"/>
      <c r="D27" s="65"/>
      <c r="E27" s="12" t="s">
        <v>56</v>
      </c>
      <c r="F27" s="12"/>
      <c r="G27" s="235"/>
      <c r="H27" s="12"/>
      <c r="I27" s="12"/>
      <c r="J27" s="251"/>
      <c r="K27" s="244">
        <f t="shared" si="0"/>
        <v>0</v>
      </c>
      <c r="L27" s="252"/>
      <c r="M27" s="252"/>
      <c r="N27" s="252"/>
      <c r="O27" s="244"/>
      <c r="P27" s="244">
        <f t="shared" si="1"/>
        <v>0</v>
      </c>
      <c r="Q27" s="244"/>
      <c r="R27" s="245"/>
      <c r="S27" s="56"/>
      <c r="T27" s="50"/>
      <c r="U27" s="58"/>
      <c r="V27" s="93"/>
      <c r="W27" s="190"/>
      <c r="X27" s="190"/>
      <c r="Y27" s="201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13" customFormat="1" ht="12">
      <c r="A28" s="35"/>
      <c r="B28" s="94"/>
      <c r="C28" s="289"/>
      <c r="D28" s="95"/>
      <c r="E28" s="96" t="s">
        <v>57</v>
      </c>
      <c r="F28" s="96" t="s">
        <v>55</v>
      </c>
      <c r="G28" s="234">
        <v>453.12</v>
      </c>
      <c r="H28" s="97"/>
      <c r="I28" s="97"/>
      <c r="J28" s="246">
        <v>1094.99</v>
      </c>
      <c r="K28" s="241">
        <v>1117.83</v>
      </c>
      <c r="L28" s="241"/>
      <c r="M28" s="241"/>
      <c r="N28" s="98">
        <f>G28*J28</f>
        <v>496161.87</v>
      </c>
      <c r="O28" s="281">
        <f>N28+(N28*23%)</f>
        <v>610279.1</v>
      </c>
      <c r="P28" s="241">
        <f t="shared" si="1"/>
        <v>506511.13</v>
      </c>
      <c r="Q28" s="241">
        <f>P28</f>
        <v>506511.13</v>
      </c>
      <c r="R28" s="247"/>
      <c r="S28" s="99"/>
      <c r="T28" s="100"/>
      <c r="U28" s="101">
        <v>635.62</v>
      </c>
      <c r="V28" s="93">
        <f>U28+(U28*20.16/100)</f>
        <v>763.76</v>
      </c>
      <c r="W28" s="191"/>
      <c r="X28" s="191"/>
      <c r="Y28" s="202"/>
      <c r="Z28" s="69"/>
      <c r="AA28" s="69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s="13" customFormat="1" ht="12">
      <c r="A29" s="35"/>
      <c r="B29" s="60" t="s">
        <v>60</v>
      </c>
      <c r="C29" s="286" t="s">
        <v>120</v>
      </c>
      <c r="D29" s="44" t="s">
        <v>115</v>
      </c>
      <c r="E29" s="42" t="s">
        <v>93</v>
      </c>
      <c r="F29" s="42"/>
      <c r="G29" s="230"/>
      <c r="H29" s="52"/>
      <c r="I29" s="52"/>
      <c r="J29" s="243"/>
      <c r="K29" s="244">
        <f t="shared" si="0"/>
        <v>0</v>
      </c>
      <c r="L29" s="244"/>
      <c r="M29" s="244"/>
      <c r="N29" s="244"/>
      <c r="O29" s="240"/>
      <c r="P29" s="244">
        <f t="shared" si="1"/>
        <v>0</v>
      </c>
      <c r="Q29" s="244"/>
      <c r="R29" s="245"/>
      <c r="S29" s="56"/>
      <c r="T29" s="50"/>
      <c r="U29" s="58"/>
      <c r="V29" s="93"/>
      <c r="W29" s="190"/>
      <c r="X29" s="190"/>
      <c r="Y29" s="201"/>
      <c r="Z29" s="69"/>
      <c r="AA29" s="69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s="13" customFormat="1" ht="12.75" thickBot="1">
      <c r="A30" s="35"/>
      <c r="B30" s="60">
        <v>93593</v>
      </c>
      <c r="C30" s="288"/>
      <c r="D30" s="44"/>
      <c r="E30" s="42" t="s">
        <v>94</v>
      </c>
      <c r="F30" s="42" t="s">
        <v>61</v>
      </c>
      <c r="G30" s="230">
        <v>15859.2</v>
      </c>
      <c r="H30" s="52"/>
      <c r="I30" s="52"/>
      <c r="J30" s="246">
        <v>0.59</v>
      </c>
      <c r="K30" s="244">
        <v>0.59</v>
      </c>
      <c r="L30" s="244"/>
      <c r="M30" s="244"/>
      <c r="N30" s="279">
        <f>G30*J30</f>
        <v>9356.93</v>
      </c>
      <c r="O30" s="281">
        <f>N30+(N30*23%)</f>
        <v>11509.02</v>
      </c>
      <c r="P30" s="244">
        <f t="shared" si="1"/>
        <v>9356.93</v>
      </c>
      <c r="Q30" s="244">
        <f>P30</f>
        <v>9356.93</v>
      </c>
      <c r="R30" s="247"/>
      <c r="S30" s="54"/>
      <c r="T30" s="50"/>
      <c r="U30" s="58">
        <v>0.97</v>
      </c>
      <c r="V30" s="93">
        <f>U30+(U30*20.16/100)</f>
        <v>1.17</v>
      </c>
      <c r="W30" s="190"/>
      <c r="X30" s="190"/>
      <c r="Y30" s="201"/>
      <c r="Z30" s="26"/>
      <c r="AA30" s="193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13" customFormat="1" ht="12.75" thickBot="1">
      <c r="A31" s="35"/>
      <c r="B31" s="108"/>
      <c r="C31" s="287"/>
      <c r="D31" s="109"/>
      <c r="E31" s="110"/>
      <c r="F31" s="110"/>
      <c r="G31" s="232"/>
      <c r="H31" s="111"/>
      <c r="I31" s="111"/>
      <c r="J31" s="253"/>
      <c r="K31" s="254">
        <f t="shared" si="0"/>
        <v>0</v>
      </c>
      <c r="L31" s="254"/>
      <c r="M31" s="254"/>
      <c r="N31" s="254"/>
      <c r="O31" s="254"/>
      <c r="P31" s="254" t="s">
        <v>79</v>
      </c>
      <c r="Q31" s="254"/>
      <c r="R31" s="255"/>
      <c r="S31" s="113">
        <f>SUM(O11:O30)</f>
        <v>1200482.55</v>
      </c>
      <c r="T31" s="114"/>
      <c r="U31" s="115"/>
      <c r="V31" s="93"/>
      <c r="W31" s="190"/>
      <c r="X31" s="190"/>
      <c r="Y31" s="201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s="13" customFormat="1" ht="12">
      <c r="A32" s="35"/>
      <c r="B32" s="60"/>
      <c r="C32" s="288"/>
      <c r="D32" s="41">
        <v>3</v>
      </c>
      <c r="E32" s="43" t="s">
        <v>37</v>
      </c>
      <c r="F32" s="42"/>
      <c r="G32" s="230"/>
      <c r="H32" s="52"/>
      <c r="I32" s="52"/>
      <c r="J32" s="243"/>
      <c r="K32" s="244">
        <f t="shared" si="0"/>
        <v>0</v>
      </c>
      <c r="L32" s="244"/>
      <c r="M32" s="244"/>
      <c r="N32" s="244"/>
      <c r="O32" s="241"/>
      <c r="P32" s="244"/>
      <c r="Q32" s="244"/>
      <c r="R32" s="245"/>
      <c r="S32" s="56"/>
      <c r="T32" s="50"/>
      <c r="U32" s="58"/>
      <c r="V32" s="93"/>
      <c r="W32" s="190"/>
      <c r="X32" s="190"/>
      <c r="Y32" s="201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13" customFormat="1" ht="12">
      <c r="A33" s="35"/>
      <c r="B33" s="85" t="s">
        <v>62</v>
      </c>
      <c r="C33" s="286" t="s">
        <v>62</v>
      </c>
      <c r="D33" s="120" t="s">
        <v>18</v>
      </c>
      <c r="E33" s="87" t="s">
        <v>51</v>
      </c>
      <c r="F33" s="87"/>
      <c r="G33" s="231"/>
      <c r="H33" s="88"/>
      <c r="I33" s="88"/>
      <c r="J33" s="239"/>
      <c r="K33" s="240">
        <f t="shared" si="0"/>
        <v>0</v>
      </c>
      <c r="L33" s="240"/>
      <c r="M33" s="240"/>
      <c r="N33" s="240"/>
      <c r="O33" s="240"/>
      <c r="P33" s="240"/>
      <c r="Q33" s="240"/>
      <c r="R33" s="242"/>
      <c r="S33" s="90"/>
      <c r="T33" s="91"/>
      <c r="U33" s="92"/>
      <c r="V33" s="93"/>
      <c r="W33" s="190"/>
      <c r="X33" s="190"/>
      <c r="Y33" s="20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s="13" customFormat="1" ht="12">
      <c r="A34" s="35"/>
      <c r="B34" s="60"/>
      <c r="C34" s="288"/>
      <c r="D34" s="41"/>
      <c r="E34" s="42" t="s">
        <v>52</v>
      </c>
      <c r="F34" s="42"/>
      <c r="G34" s="230"/>
      <c r="H34" s="52"/>
      <c r="I34" s="52"/>
      <c r="J34" s="243"/>
      <c r="K34" s="244">
        <f t="shared" si="0"/>
        <v>0</v>
      </c>
      <c r="L34" s="244"/>
      <c r="M34" s="244"/>
      <c r="N34" s="244"/>
      <c r="O34" s="244"/>
      <c r="P34" s="244"/>
      <c r="Q34" s="244"/>
      <c r="R34" s="245"/>
      <c r="S34" s="56"/>
      <c r="T34" s="50"/>
      <c r="U34" s="58"/>
      <c r="V34" s="93"/>
      <c r="W34" s="190"/>
      <c r="X34" s="190"/>
      <c r="Y34" s="20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s="13" customFormat="1" ht="12">
      <c r="A35" s="35"/>
      <c r="B35" s="60"/>
      <c r="C35" s="288"/>
      <c r="D35" s="41"/>
      <c r="E35" s="42" t="s">
        <v>53</v>
      </c>
      <c r="F35" s="42"/>
      <c r="G35" s="230"/>
      <c r="H35" s="52"/>
      <c r="I35" s="52"/>
      <c r="J35" s="243"/>
      <c r="K35" s="244">
        <f t="shared" si="0"/>
        <v>0</v>
      </c>
      <c r="L35" s="244"/>
      <c r="M35" s="244"/>
      <c r="N35" s="244"/>
      <c r="O35" s="244"/>
      <c r="P35" s="244"/>
      <c r="Q35" s="244"/>
      <c r="R35" s="245"/>
      <c r="S35" s="56"/>
      <c r="T35" s="50"/>
      <c r="U35" s="58"/>
      <c r="V35" s="93"/>
      <c r="W35" s="190"/>
      <c r="X35" s="190"/>
      <c r="Y35" s="201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s="13" customFormat="1" ht="12">
      <c r="A36" s="35"/>
      <c r="B36" s="94"/>
      <c r="C36" s="289"/>
      <c r="D36" s="95"/>
      <c r="E36" s="96" t="s">
        <v>63</v>
      </c>
      <c r="F36" s="121" t="s">
        <v>55</v>
      </c>
      <c r="G36" s="234">
        <v>100</v>
      </c>
      <c r="H36" s="97"/>
      <c r="I36" s="97"/>
      <c r="J36" s="246">
        <v>6.27</v>
      </c>
      <c r="K36" s="241">
        <v>6.78</v>
      </c>
      <c r="L36" s="241"/>
      <c r="M36" s="241"/>
      <c r="N36" s="241">
        <f>G36*J36</f>
        <v>627</v>
      </c>
      <c r="O36" s="281">
        <f>N36+(N36*23%)</f>
        <v>771.21</v>
      </c>
      <c r="P36" s="241">
        <f>G36*K36</f>
        <v>678</v>
      </c>
      <c r="Q36" s="241"/>
      <c r="R36" s="247"/>
      <c r="S36" s="105"/>
      <c r="T36" s="100"/>
      <c r="U36" s="101">
        <v>5.58</v>
      </c>
      <c r="V36" s="93">
        <f>U36+(U36*20.16/100)</f>
        <v>6.7</v>
      </c>
      <c r="W36" s="190">
        <v>976.32</v>
      </c>
      <c r="X36" s="190"/>
      <c r="Y36" s="201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13" customFormat="1" ht="12">
      <c r="A37" s="35"/>
      <c r="B37" s="60" t="s">
        <v>64</v>
      </c>
      <c r="C37" s="286" t="s">
        <v>64</v>
      </c>
      <c r="D37" s="44" t="s">
        <v>19</v>
      </c>
      <c r="E37" s="42" t="s">
        <v>65</v>
      </c>
      <c r="F37" s="57" t="s">
        <v>55</v>
      </c>
      <c r="G37" s="230">
        <v>60</v>
      </c>
      <c r="H37" s="52"/>
      <c r="I37" s="52"/>
      <c r="J37" s="243">
        <v>41.39</v>
      </c>
      <c r="K37" s="244">
        <v>36.7</v>
      </c>
      <c r="L37" s="244"/>
      <c r="M37" s="244"/>
      <c r="N37" s="241">
        <f>G37*J37</f>
        <v>2483.4</v>
      </c>
      <c r="O37" s="213">
        <f>N37+(N37*23%)</f>
        <v>3054.58</v>
      </c>
      <c r="P37" s="244">
        <f>G37*K37</f>
        <v>2202</v>
      </c>
      <c r="Q37" s="244"/>
      <c r="R37" s="245"/>
      <c r="S37" s="56"/>
      <c r="T37" s="50"/>
      <c r="U37" s="58">
        <v>30.21</v>
      </c>
      <c r="V37" s="93">
        <f>U37+(U37*20.16/100)</f>
        <v>36.3</v>
      </c>
      <c r="W37" s="190">
        <v>3170.88</v>
      </c>
      <c r="X37" s="190"/>
      <c r="Y37" s="201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s="13" customFormat="1" ht="12" customHeight="1">
      <c r="A38" s="35"/>
      <c r="B38" s="75" t="s">
        <v>50</v>
      </c>
      <c r="C38" s="286" t="s">
        <v>50</v>
      </c>
      <c r="D38" s="76" t="s">
        <v>34</v>
      </c>
      <c r="E38" s="77" t="s">
        <v>78</v>
      </c>
      <c r="F38" s="83" t="s">
        <v>77</v>
      </c>
      <c r="G38" s="233">
        <v>100</v>
      </c>
      <c r="H38" s="78"/>
      <c r="I38" s="78"/>
      <c r="J38" s="248">
        <v>120.72</v>
      </c>
      <c r="K38" s="249">
        <v>112.26</v>
      </c>
      <c r="L38" s="249"/>
      <c r="M38" s="249"/>
      <c r="N38" s="241">
        <f>G38*J38</f>
        <v>12072</v>
      </c>
      <c r="O38" s="213">
        <f>N38+(N38*23%)</f>
        <v>14848.56</v>
      </c>
      <c r="P38" s="249">
        <f>G38*K38</f>
        <v>11226</v>
      </c>
      <c r="Q38" s="249"/>
      <c r="R38" s="250"/>
      <c r="S38" s="80"/>
      <c r="T38" s="81">
        <v>5.2</v>
      </c>
      <c r="U38" s="82">
        <v>92.39</v>
      </c>
      <c r="V38" s="93">
        <f>U38+(U38*20.16/100)</f>
        <v>111.02</v>
      </c>
      <c r="W38" s="190">
        <v>26942.4</v>
      </c>
      <c r="X38" s="190"/>
      <c r="Y38" s="201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s="13" customFormat="1" ht="12">
      <c r="A39" s="35"/>
      <c r="B39" s="85" t="s">
        <v>32</v>
      </c>
      <c r="C39" s="286" t="s">
        <v>123</v>
      </c>
      <c r="D39" s="86" t="s">
        <v>35</v>
      </c>
      <c r="E39" s="87" t="s">
        <v>124</v>
      </c>
      <c r="F39" s="87"/>
      <c r="G39" s="231"/>
      <c r="H39" s="88"/>
      <c r="I39" s="88"/>
      <c r="J39" s="239"/>
      <c r="K39" s="240">
        <f t="shared" si="0"/>
        <v>0</v>
      </c>
      <c r="L39" s="240"/>
      <c r="M39" s="240"/>
      <c r="N39" s="240"/>
      <c r="O39" s="240"/>
      <c r="P39" s="240">
        <f>G39*K39</f>
        <v>0</v>
      </c>
      <c r="Q39" s="240"/>
      <c r="R39" s="242"/>
      <c r="S39" s="90"/>
      <c r="T39" s="91"/>
      <c r="U39" s="92"/>
      <c r="V39" s="93"/>
      <c r="W39" s="190"/>
      <c r="X39" s="190"/>
      <c r="Y39" s="20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s="13" customFormat="1" ht="12.75" thickBot="1">
      <c r="A40" s="35"/>
      <c r="B40" s="94"/>
      <c r="C40" s="289"/>
      <c r="D40" s="122"/>
      <c r="E40" s="96" t="s">
        <v>33</v>
      </c>
      <c r="F40" s="96" t="s">
        <v>39</v>
      </c>
      <c r="G40" s="234">
        <v>10</v>
      </c>
      <c r="H40" s="97"/>
      <c r="I40" s="97"/>
      <c r="J40" s="283">
        <v>1119.49</v>
      </c>
      <c r="K40" s="241">
        <v>727.07</v>
      </c>
      <c r="L40" s="241"/>
      <c r="M40" s="241"/>
      <c r="N40" s="241">
        <f>G40*J40</f>
        <v>11194.9</v>
      </c>
      <c r="O40" s="212">
        <f>N40+(N40*23%)</f>
        <v>13769.73</v>
      </c>
      <c r="P40" s="241">
        <f>G40*K40</f>
        <v>7270.7</v>
      </c>
      <c r="Q40" s="241"/>
      <c r="R40" s="247"/>
      <c r="S40" s="105"/>
      <c r="T40" s="100"/>
      <c r="U40" s="123">
        <v>598.36</v>
      </c>
      <c r="V40" s="93">
        <f>U40+(U40*20.16/100)</f>
        <v>718.99</v>
      </c>
      <c r="W40" s="190"/>
      <c r="X40" s="190">
        <v>4362.42</v>
      </c>
      <c r="Y40" s="201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s="13" customFormat="1" ht="12.75" thickBot="1">
      <c r="A41" s="35"/>
      <c r="B41" s="126"/>
      <c r="C41" s="292"/>
      <c r="D41" s="127"/>
      <c r="E41" s="128"/>
      <c r="F41" s="129"/>
      <c r="G41" s="232"/>
      <c r="H41" s="129"/>
      <c r="I41" s="129"/>
      <c r="J41" s="253"/>
      <c r="K41" s="254">
        <f t="shared" si="0"/>
        <v>0</v>
      </c>
      <c r="L41" s="254"/>
      <c r="M41" s="254"/>
      <c r="N41" s="254"/>
      <c r="O41" s="254"/>
      <c r="P41" s="254" t="s">
        <v>79</v>
      </c>
      <c r="Q41" s="254"/>
      <c r="R41" s="255"/>
      <c r="S41" s="130">
        <f>SUM(O35:O40)</f>
        <v>32444.08</v>
      </c>
      <c r="T41" s="114"/>
      <c r="U41" s="131"/>
      <c r="V41" s="93"/>
      <c r="W41" s="190"/>
      <c r="X41" s="190"/>
      <c r="Y41" s="201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s="13" customFormat="1" ht="12">
      <c r="A42" s="35"/>
      <c r="B42" s="73"/>
      <c r="C42" s="285"/>
      <c r="D42" s="27">
        <v>4</v>
      </c>
      <c r="E42" s="61" t="s">
        <v>38</v>
      </c>
      <c r="F42" s="47"/>
      <c r="G42" s="230"/>
      <c r="H42" s="47"/>
      <c r="I42" s="47"/>
      <c r="J42" s="243"/>
      <c r="K42" s="244">
        <f t="shared" si="0"/>
        <v>0</v>
      </c>
      <c r="L42" s="244"/>
      <c r="M42" s="244"/>
      <c r="N42" s="244"/>
      <c r="O42" s="241"/>
      <c r="P42" s="244">
        <f aca="true" t="shared" si="2" ref="P42:P47">G42*K42</f>
        <v>0</v>
      </c>
      <c r="Q42" s="244"/>
      <c r="R42" s="245"/>
      <c r="S42" s="49"/>
      <c r="T42" s="50"/>
      <c r="U42" s="51"/>
      <c r="V42" s="93"/>
      <c r="W42" s="190"/>
      <c r="X42" s="190"/>
      <c r="Y42" s="201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13" customFormat="1" ht="12">
      <c r="A43" s="35"/>
      <c r="B43" s="106" t="s">
        <v>68</v>
      </c>
      <c r="C43" s="286" t="s">
        <v>122</v>
      </c>
      <c r="D43" s="102" t="s">
        <v>20</v>
      </c>
      <c r="E43" s="107" t="s">
        <v>67</v>
      </c>
      <c r="F43" s="103"/>
      <c r="G43" s="231"/>
      <c r="H43" s="103"/>
      <c r="I43" s="103"/>
      <c r="J43" s="239"/>
      <c r="K43" s="240">
        <f t="shared" si="0"/>
        <v>0</v>
      </c>
      <c r="L43" s="240"/>
      <c r="M43" s="240"/>
      <c r="N43" s="240"/>
      <c r="O43" s="240"/>
      <c r="P43" s="240">
        <f t="shared" si="2"/>
        <v>0</v>
      </c>
      <c r="Q43" s="240"/>
      <c r="R43" s="242"/>
      <c r="S43" s="132"/>
      <c r="T43" s="91"/>
      <c r="U43" s="124"/>
      <c r="V43" s="93"/>
      <c r="W43" s="190"/>
      <c r="X43" s="190"/>
      <c r="Y43" s="201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13" customFormat="1" ht="12">
      <c r="A44" s="35"/>
      <c r="B44" s="74"/>
      <c r="C44" s="290"/>
      <c r="D44" s="104"/>
      <c r="E44" s="125" t="s">
        <v>66</v>
      </c>
      <c r="F44" s="125" t="s">
        <v>55</v>
      </c>
      <c r="G44" s="236">
        <v>113.28</v>
      </c>
      <c r="H44" s="125"/>
      <c r="I44" s="125"/>
      <c r="J44" s="246">
        <v>657.32</v>
      </c>
      <c r="K44" s="241">
        <v>657.18</v>
      </c>
      <c r="L44" s="256"/>
      <c r="M44" s="256"/>
      <c r="N44" s="256">
        <f>G44*J44</f>
        <v>74461.21</v>
      </c>
      <c r="O44" s="212">
        <f>N44+(N44*23%)</f>
        <v>91587.29</v>
      </c>
      <c r="P44" s="241">
        <f t="shared" si="2"/>
        <v>74445.35</v>
      </c>
      <c r="Q44" s="241" t="e">
        <f>P44-W44-#REF!</f>
        <v>#REF!</v>
      </c>
      <c r="R44" s="247"/>
      <c r="S44" s="133"/>
      <c r="T44" s="100"/>
      <c r="U44" s="134">
        <v>545.15</v>
      </c>
      <c r="V44" s="93">
        <f>U44+(U44*20.16/100)</f>
        <v>655.05</v>
      </c>
      <c r="W44" s="190">
        <v>9406.22</v>
      </c>
      <c r="X44" s="190"/>
      <c r="Y44" s="201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13" customFormat="1" ht="12">
      <c r="A45" s="35"/>
      <c r="B45" s="106" t="s">
        <v>69</v>
      </c>
      <c r="C45" s="286" t="s">
        <v>69</v>
      </c>
      <c r="D45" s="102" t="s">
        <v>21</v>
      </c>
      <c r="E45" s="107" t="s">
        <v>71</v>
      </c>
      <c r="F45" s="107"/>
      <c r="G45" s="237"/>
      <c r="H45" s="107"/>
      <c r="I45" s="107"/>
      <c r="J45" s="257"/>
      <c r="K45" s="240">
        <f t="shared" si="0"/>
        <v>0</v>
      </c>
      <c r="L45" s="258"/>
      <c r="M45" s="258"/>
      <c r="N45" s="258"/>
      <c r="O45" s="240"/>
      <c r="P45" s="240">
        <f t="shared" si="2"/>
        <v>0</v>
      </c>
      <c r="Q45" s="240"/>
      <c r="R45" s="242"/>
      <c r="S45" s="135"/>
      <c r="T45" s="91"/>
      <c r="U45" s="136"/>
      <c r="V45" s="93"/>
      <c r="W45" s="190"/>
      <c r="X45" s="190"/>
      <c r="Y45" s="201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s="13" customFormat="1" ht="12">
      <c r="A46" s="35"/>
      <c r="B46" s="74"/>
      <c r="C46" s="290"/>
      <c r="D46" s="104"/>
      <c r="E46" s="125" t="s">
        <v>70</v>
      </c>
      <c r="F46" s="125" t="s">
        <v>36</v>
      </c>
      <c r="G46" s="236">
        <v>377.6</v>
      </c>
      <c r="H46" s="125"/>
      <c r="I46" s="125"/>
      <c r="J46" s="283">
        <v>14.35</v>
      </c>
      <c r="K46" s="241">
        <v>32</v>
      </c>
      <c r="L46" s="256"/>
      <c r="M46" s="256"/>
      <c r="N46" s="256">
        <f>G46*J46</f>
        <v>5418.56</v>
      </c>
      <c r="O46" s="212">
        <f>N46+(N46*23%)</f>
        <v>6664.83</v>
      </c>
      <c r="P46" s="241">
        <f t="shared" si="2"/>
        <v>12083.2</v>
      </c>
      <c r="Q46" s="241">
        <f>P46</f>
        <v>12083.2</v>
      </c>
      <c r="R46" s="247"/>
      <c r="S46" s="133"/>
      <c r="T46" s="100"/>
      <c r="U46" s="134">
        <v>26.34</v>
      </c>
      <c r="V46" s="93">
        <f>U46+(U46*20.16/100)</f>
        <v>31.65</v>
      </c>
      <c r="W46" s="190"/>
      <c r="X46" s="190"/>
      <c r="Y46" s="201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s="13" customFormat="1" ht="45.75" thickBot="1">
      <c r="A47" s="35"/>
      <c r="B47" s="106" t="s">
        <v>47</v>
      </c>
      <c r="C47" s="286" t="s">
        <v>125</v>
      </c>
      <c r="D47" s="102" t="s">
        <v>45</v>
      </c>
      <c r="E47" s="138" t="s">
        <v>46</v>
      </c>
      <c r="F47" s="107" t="s">
        <v>39</v>
      </c>
      <c r="G47" s="237">
        <v>8</v>
      </c>
      <c r="H47" s="107"/>
      <c r="I47" s="107"/>
      <c r="J47" s="107">
        <v>273.8</v>
      </c>
      <c r="K47" s="240">
        <v>291</v>
      </c>
      <c r="L47" s="258"/>
      <c r="M47" s="258"/>
      <c r="N47" s="256">
        <f>G47*J47</f>
        <v>2190.4</v>
      </c>
      <c r="O47" s="213">
        <f>N47+(N47*23%)</f>
        <v>2694.19</v>
      </c>
      <c r="P47" s="240">
        <f t="shared" si="2"/>
        <v>2328</v>
      </c>
      <c r="Q47" s="259">
        <f>P47</f>
        <v>2328</v>
      </c>
      <c r="R47" s="247"/>
      <c r="S47" s="135"/>
      <c r="T47" s="84"/>
      <c r="U47" s="136">
        <v>239.49</v>
      </c>
      <c r="V47" s="93">
        <f>U47+(U47*20.16/100)</f>
        <v>287.77</v>
      </c>
      <c r="W47" s="190"/>
      <c r="X47" s="190">
        <v>1164</v>
      </c>
      <c r="Y47" s="201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13" customFormat="1" ht="12.75" thickBot="1">
      <c r="A48" s="35"/>
      <c r="B48" s="126"/>
      <c r="C48" s="292"/>
      <c r="D48" s="139"/>
      <c r="E48" s="140"/>
      <c r="F48" s="128"/>
      <c r="G48" s="141"/>
      <c r="H48" s="128"/>
      <c r="I48" s="128"/>
      <c r="J48" s="128"/>
      <c r="K48" s="112"/>
      <c r="L48" s="142"/>
      <c r="M48" s="142"/>
      <c r="N48" s="216"/>
      <c r="O48" s="216"/>
      <c r="P48" s="112" t="s">
        <v>79</v>
      </c>
      <c r="Q48" s="210"/>
      <c r="R48" s="210"/>
      <c r="S48" s="271">
        <f>SUM(O43:O47)</f>
        <v>100946.31</v>
      </c>
      <c r="T48" s="261"/>
      <c r="U48" s="143"/>
      <c r="V48" s="116"/>
      <c r="W48" s="192"/>
      <c r="X48" s="187"/>
      <c r="Y48" s="26"/>
      <c r="Z48" s="26"/>
      <c r="AA48" s="193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37" s="13" customFormat="1" ht="13.5" thickBot="1">
      <c r="A49" s="35"/>
      <c r="B49" s="145"/>
      <c r="C49" s="293"/>
      <c r="D49" s="146"/>
      <c r="E49" s="144" t="s">
        <v>128</v>
      </c>
      <c r="F49" s="144"/>
      <c r="G49" s="144"/>
      <c r="H49" s="67"/>
      <c r="I49" s="67"/>
      <c r="J49" s="67"/>
      <c r="K49" s="274" t="s">
        <v>76</v>
      </c>
      <c r="L49" s="275"/>
      <c r="M49" s="275"/>
      <c r="N49" s="275"/>
      <c r="O49" s="275" t="s">
        <v>76</v>
      </c>
      <c r="P49" s="276"/>
      <c r="Q49" s="211"/>
      <c r="R49" s="211"/>
      <c r="S49" s="137">
        <f>S48+S41+S31+S9</f>
        <v>1337297.26</v>
      </c>
      <c r="T49" s="37"/>
      <c r="U49" s="153"/>
      <c r="V49" s="154"/>
      <c r="W49" s="186"/>
      <c r="X49" s="186"/>
      <c r="Y49" s="20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:37" s="13" customFormat="1" ht="13.5" thickBot="1">
      <c r="A50" s="35"/>
      <c r="B50" s="145"/>
      <c r="C50" s="293"/>
      <c r="D50" s="146"/>
      <c r="E50" s="296"/>
      <c r="F50" s="296"/>
      <c r="G50" s="296"/>
      <c r="H50" s="67"/>
      <c r="I50" s="67"/>
      <c r="J50" s="67"/>
      <c r="K50" s="297"/>
      <c r="L50" s="297"/>
      <c r="M50" s="297"/>
      <c r="N50" s="297"/>
      <c r="O50" s="297"/>
      <c r="P50" s="297"/>
      <c r="Q50" s="298"/>
      <c r="R50" s="298"/>
      <c r="S50" s="299"/>
      <c r="T50" s="37"/>
      <c r="U50" s="153"/>
      <c r="V50" s="154"/>
      <c r="W50" s="186"/>
      <c r="X50" s="186"/>
      <c r="Y50" s="20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37" s="13" customFormat="1" ht="13.5" thickBot="1">
      <c r="A51" s="35"/>
      <c r="B51" s="66"/>
      <c r="C51" s="294"/>
      <c r="D51" s="1"/>
      <c r="E51" s="147" t="s">
        <v>80</v>
      </c>
      <c r="F51" s="147"/>
      <c r="G51" s="147"/>
      <c r="H51" s="67"/>
      <c r="I51" s="67"/>
      <c r="J51" s="67"/>
      <c r="K51" s="68"/>
      <c r="L51" s="68"/>
      <c r="M51" s="68"/>
      <c r="N51" s="68"/>
      <c r="O51" s="68"/>
      <c r="P51" s="68"/>
      <c r="Q51" s="68"/>
      <c r="R51" s="68"/>
      <c r="S51" s="273"/>
      <c r="T51" s="262"/>
      <c r="U51" s="194"/>
      <c r="V51" s="194"/>
      <c r="W51" s="195" t="e">
        <f>#REF!/#REF!</f>
        <v>#REF!</v>
      </c>
      <c r="X51" s="195" t="e">
        <f>#REF!/#REF!</f>
        <v>#REF!</v>
      </c>
      <c r="Y51" s="204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s="13" customFormat="1" ht="13.5" thickBot="1">
      <c r="A52" s="35"/>
      <c r="B52" s="66"/>
      <c r="C52" s="294"/>
      <c r="D52" s="1"/>
      <c r="E52" s="147" t="s">
        <v>81</v>
      </c>
      <c r="F52" s="147"/>
      <c r="G52" s="147"/>
      <c r="H52" s="67"/>
      <c r="I52" s="67"/>
      <c r="J52" s="67"/>
      <c r="K52" s="68"/>
      <c r="L52" s="68"/>
      <c r="M52" s="68"/>
      <c r="N52" s="68"/>
      <c r="O52" s="68"/>
      <c r="P52" s="68"/>
      <c r="Q52" s="68"/>
      <c r="R52" s="68"/>
      <c r="S52" s="272"/>
      <c r="T52" s="262"/>
      <c r="U52" s="194"/>
      <c r="V52" s="194"/>
      <c r="W52" s="196" t="e">
        <f>W51+X51</f>
        <v>#REF!</v>
      </c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:37" s="13" customFormat="1" ht="12.75" thickBot="1">
      <c r="A53" s="35"/>
      <c r="B53" s="36"/>
      <c r="C53" s="295"/>
      <c r="D53" s="31"/>
      <c r="E53" s="71" t="s">
        <v>82</v>
      </c>
      <c r="F53" s="32"/>
      <c r="G53" s="149"/>
      <c r="H53" s="32"/>
      <c r="I53" s="32"/>
      <c r="J53" s="32"/>
      <c r="K53" s="33"/>
      <c r="L53" s="33"/>
      <c r="M53" s="33"/>
      <c r="N53" s="33"/>
      <c r="O53" s="33"/>
      <c r="P53" s="33"/>
      <c r="Q53" s="33"/>
      <c r="R53" s="33"/>
      <c r="S53" s="38"/>
      <c r="T53" s="150"/>
      <c r="U53" s="151"/>
      <c r="V53" s="152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:37" s="13" customFormat="1" ht="12.75">
      <c r="A54" s="5"/>
      <c r="B54" s="3"/>
      <c r="C54" s="3"/>
      <c r="D54" s="4"/>
      <c r="E54" s="4"/>
      <c r="F54" s="5"/>
      <c r="G54" s="6"/>
      <c r="H54" s="10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7"/>
      <c r="T54" s="72"/>
      <c r="U54" s="26"/>
      <c r="V54" s="26" t="s">
        <v>26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s="13" customFormat="1" ht="12.75">
      <c r="A55" s="5"/>
      <c r="B55" s="3"/>
      <c r="C55" s="3"/>
      <c r="D55" s="4"/>
      <c r="E55" s="4"/>
      <c r="F55" s="5"/>
      <c r="G55" s="6"/>
      <c r="H55" s="10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7"/>
      <c r="T55" s="24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9" spans="5:19" ht="12.75"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5:19" ht="12.75"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5:48" ht="12.75"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4"/>
      <c r="AH61" s="401" t="s">
        <v>39</v>
      </c>
      <c r="AI61" s="402"/>
      <c r="AJ61" s="403"/>
      <c r="AK61" s="404">
        <v>11</v>
      </c>
      <c r="AL61" s="405"/>
      <c r="AM61" s="405"/>
      <c r="AN61" s="405"/>
      <c r="AO61" s="406"/>
      <c r="AP61" s="404">
        <v>250</v>
      </c>
      <c r="AQ61" s="405"/>
      <c r="AR61" s="405"/>
      <c r="AS61" s="405"/>
      <c r="AT61" s="405"/>
      <c r="AU61" s="405"/>
      <c r="AV61" s="406"/>
    </row>
    <row r="62" spans="20:48" ht="12.75"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4"/>
      <c r="AH62" s="401" t="s">
        <v>39</v>
      </c>
      <c r="AI62" s="402"/>
      <c r="AJ62" s="403"/>
      <c r="AK62" s="404">
        <v>4</v>
      </c>
      <c r="AL62" s="405"/>
      <c r="AM62" s="405"/>
      <c r="AN62" s="405"/>
      <c r="AO62" s="406"/>
      <c r="AP62" s="404">
        <v>250</v>
      </c>
      <c r="AQ62" s="405"/>
      <c r="AR62" s="405"/>
      <c r="AS62" s="405"/>
      <c r="AT62" s="405"/>
      <c r="AU62" s="405"/>
      <c r="AV62" s="406"/>
    </row>
    <row r="63" spans="20:48" ht="12.75"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4"/>
      <c r="AH63" s="401" t="s">
        <v>39</v>
      </c>
      <c r="AI63" s="402"/>
      <c r="AJ63" s="403"/>
      <c r="AK63" s="404">
        <v>2</v>
      </c>
      <c r="AL63" s="405"/>
      <c r="AM63" s="405"/>
      <c r="AN63" s="405"/>
      <c r="AO63" s="406"/>
      <c r="AP63" s="404">
        <v>250</v>
      </c>
      <c r="AQ63" s="405"/>
      <c r="AR63" s="405"/>
      <c r="AS63" s="405"/>
      <c r="AT63" s="405"/>
      <c r="AU63" s="405"/>
      <c r="AV63" s="406"/>
    </row>
  </sheetData>
  <sheetProtection/>
  <mergeCells count="30">
    <mergeCell ref="AP61:AV61"/>
    <mergeCell ref="AH62:AJ62"/>
    <mergeCell ref="AK62:AO62"/>
    <mergeCell ref="AP62:AV62"/>
    <mergeCell ref="AH63:AJ63"/>
    <mergeCell ref="AK63:AO63"/>
    <mergeCell ref="AP63:AV63"/>
    <mergeCell ref="S5:S6"/>
    <mergeCell ref="AE5:AI5"/>
    <mergeCell ref="AH6:AI6"/>
    <mergeCell ref="AH61:AJ61"/>
    <mergeCell ref="AK61:AO61"/>
    <mergeCell ref="N5:N6"/>
    <mergeCell ref="O5:O6"/>
    <mergeCell ref="H5:H6"/>
    <mergeCell ref="I5:I6"/>
    <mergeCell ref="K5:K6"/>
    <mergeCell ref="L5:L6"/>
    <mergeCell ref="M5:M6"/>
    <mergeCell ref="P5:P6"/>
    <mergeCell ref="E1:O1"/>
    <mergeCell ref="G2:I2"/>
    <mergeCell ref="L2:M2"/>
    <mergeCell ref="K3:S3"/>
    <mergeCell ref="P4:S4"/>
    <mergeCell ref="B5:B6"/>
    <mergeCell ref="D5:D6"/>
    <mergeCell ref="E5:E6"/>
    <mergeCell ref="F5:F6"/>
    <mergeCell ref="G5:G6"/>
  </mergeCells>
  <printOptions gridLines="1" horizontalCentered="1"/>
  <pageMargins left="0.5905511811023623" right="0.6692913385826772" top="0.984251968503937" bottom="0.3937007874015748" header="0.984251968503937" footer="0.3937007874015748"/>
  <pageSetup horizontalDpi="600" verticalDpi="600" orientation="landscape" paperSize="9" scale="70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DECOM</dc:creator>
  <cp:keywords/>
  <dc:description/>
  <cp:lastModifiedBy>Usuário</cp:lastModifiedBy>
  <cp:lastPrinted>2021-11-25T19:58:03Z</cp:lastPrinted>
  <dcterms:created xsi:type="dcterms:W3CDTF">2000-02-07T18:11:19Z</dcterms:created>
  <dcterms:modified xsi:type="dcterms:W3CDTF">2021-11-26T19:17:27Z</dcterms:modified>
  <cp:category/>
  <cp:version/>
  <cp:contentType/>
  <cp:contentStatus/>
</cp:coreProperties>
</file>